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0D3CBA0A-BB1F-4AF3-98F6-E2B2AF87120B}" xr6:coauthVersionLast="47" xr6:coauthVersionMax="47" xr10:uidLastSave="{00000000-0000-0000-0000-000000000000}"/>
  <bookViews>
    <workbookView xWindow="-108" yWindow="-108" windowWidth="23256" windowHeight="12456"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0" i="3"/>
  <c r="E10" i="3"/>
  <c r="F10" i="3"/>
  <c r="G10" i="3"/>
  <c r="H10" i="3"/>
  <c r="I10" i="3"/>
  <c r="C10"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2" i="3" s="1"/>
  <c r="D160" i="1"/>
  <c r="E12" i="3" s="1"/>
  <c r="E160" i="1"/>
  <c r="F12" i="3" s="1"/>
  <c r="F160" i="1"/>
  <c r="G12" i="3" s="1"/>
  <c r="G160" i="1"/>
  <c r="H12" i="3" s="1"/>
  <c r="H160" i="1"/>
  <c r="I12" i="3" s="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60" i="1"/>
  <c r="C12" i="3" s="1"/>
  <c r="B161" i="1"/>
  <c r="B162" i="1"/>
  <c r="B163" i="1"/>
  <c r="B164" i="1"/>
  <c r="B165" i="1"/>
  <c r="B166" i="1"/>
  <c r="B155" i="1"/>
  <c r="J162" i="1" l="1"/>
  <c r="J155" i="1"/>
  <c r="J156" i="1"/>
  <c r="GS65" i="8"/>
  <c r="GT65" i="8"/>
  <c r="GR65" i="8"/>
  <c r="GP65" i="8"/>
  <c r="J164" i="1"/>
  <c r="J165" i="1"/>
  <c r="J166" i="1"/>
  <c r="J157" i="1"/>
  <c r="J163" i="1"/>
  <c r="J161"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C21" i="2"/>
  <c r="H159" i="1"/>
  <c r="H21" i="2"/>
  <c r="F159" i="1"/>
  <c r="F21" i="2"/>
  <c r="G159" i="1"/>
  <c r="G21" i="2"/>
  <c r="E159" i="1"/>
  <c r="E21" i="2"/>
  <c r="B159" i="1"/>
  <c r="B21" i="2"/>
  <c r="D159" i="1"/>
  <c r="E14" i="3" s="1"/>
  <c r="I12" i="2"/>
  <c r="D21" i="2"/>
  <c r="E167" i="1" l="1"/>
  <c r="F14" i="3"/>
  <c r="B167" i="1"/>
  <c r="H167" i="1"/>
  <c r="I21" i="3" s="1"/>
  <c r="I14" i="3"/>
  <c r="F167" i="1"/>
  <c r="F168" i="1" s="1"/>
  <c r="G14" i="3"/>
  <c r="G167" i="1"/>
  <c r="H21" i="3" s="1"/>
  <c r="H14" i="3"/>
  <c r="C167" i="1"/>
  <c r="C168" i="1" s="1"/>
  <c r="D14" i="3"/>
  <c r="B168" i="1"/>
  <c r="C21" i="3"/>
  <c r="E168" i="1"/>
  <c r="F21" i="3"/>
  <c r="I21" i="2"/>
  <c r="J159" i="1"/>
  <c r="J167" i="1" s="1"/>
  <c r="J168" i="1" s="1"/>
  <c r="D167" i="1"/>
  <c r="C14" i="3" l="1"/>
  <c r="J12" i="3"/>
  <c r="J14" i="3" s="1"/>
  <c r="G21" i="3"/>
  <c r="D21" i="3"/>
  <c r="D23" i="3" s="1"/>
  <c r="G168" i="1"/>
  <c r="H168" i="1"/>
  <c r="D29" i="3"/>
  <c r="D31" i="3" s="1"/>
  <c r="I23" i="3"/>
  <c r="I29" i="3"/>
  <c r="I31" i="3" s="1"/>
  <c r="H23" i="3"/>
  <c r="H29" i="3"/>
  <c r="H31" i="3" s="1"/>
  <c r="G29" i="3"/>
  <c r="G31" i="3" s="1"/>
  <c r="G23" i="3"/>
  <c r="C23" i="3"/>
  <c r="C29" i="3"/>
  <c r="C31" i="3" s="1"/>
  <c r="F29" i="3"/>
  <c r="F31" i="3" s="1"/>
  <c r="F23" i="3"/>
  <c r="D168" i="1"/>
  <c r="E21" i="3"/>
  <c r="E23" i="3" l="1"/>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<sst xmlns="http://schemas.openxmlformats.org/spreadsheetml/2006/main" count="550" uniqueCount="267">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</sst>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-180561.46000000002</v>
          </cell>
          <cell r="I7">
            <v>0</v>
          </cell>
          <cell r="J7">
            <v>0</v>
          </cell>
          <cell r="K7">
            <v>0</v>
          </cell>
          <cell r="L7">
            <v>0</v>
          </cell>
          <cell r="M7">
            <v>0</v>
          </cell>
          <cell r="N7">
            <v>0</v>
          </cell>
        </row>
        <row r="13">
          <cell r="C13">
            <v>-109487.12</v>
          </cell>
          <cell r="D13">
            <v>-93106.33</v>
          </cell>
          <cell r="E13">
            <v>-104340.31</v>
          </cell>
          <cell r="F13">
            <v>-130244.01999999999</v>
          </cell>
          <cell r="G13">
            <v>-102254.29000000001</v>
          </cell>
          <cell r="H13">
            <v>-67373.69</v>
          </cell>
          <cell r="I13">
            <v>0</v>
          </cell>
          <cell r="J13">
            <v>0</v>
          </cell>
          <cell r="K13">
            <v>0</v>
          </cell>
          <cell r="L13">
            <v>0</v>
          </cell>
          <cell r="M13">
            <v>0</v>
          </cell>
          <cell r="N13">
            <v>0</v>
          </cell>
        </row>
        <row r="24">
          <cell r="C24">
            <v>-966983.34</v>
          </cell>
          <cell r="D24">
            <v>-866335.39</v>
          </cell>
          <cell r="E24">
            <v>-894659.8</v>
          </cell>
          <cell r="F24">
            <v>-829582.3899999999</v>
          </cell>
          <cell r="G24">
            <v>-711662.51000000013</v>
          </cell>
          <cell r="H24">
            <v>-537920.05000000005</v>
          </cell>
          <cell r="I24">
            <v>0</v>
          </cell>
          <cell r="J24">
            <v>0</v>
          </cell>
          <cell r="K24">
            <v>0</v>
          </cell>
          <cell r="L24">
            <v>0</v>
          </cell>
          <cell r="M24">
            <v>0</v>
          </cell>
          <cell r="N24">
            <v>0</v>
          </cell>
        </row>
        <row r="32">
          <cell r="C32">
            <v>-212330.16999999998</v>
          </cell>
          <cell r="D32">
            <v>-169701.97</v>
          </cell>
          <cell r="E32">
            <v>-166840.56</v>
          </cell>
          <cell r="F32">
            <v>-160006.03999999998</v>
          </cell>
          <cell r="G32">
            <v>-125759.66</v>
          </cell>
          <cell r="H32">
            <v>-83048.17</v>
          </cell>
          <cell r="I32">
            <v>0</v>
          </cell>
          <cell r="J32">
            <v>0</v>
          </cell>
          <cell r="K32">
            <v>0</v>
          </cell>
          <cell r="L32">
            <v>0</v>
          </cell>
          <cell r="M32">
            <v>0</v>
          </cell>
          <cell r="N32">
            <v>0</v>
          </cell>
        </row>
        <row r="40">
          <cell r="C40">
            <v>-168310.78000000003</v>
          </cell>
          <cell r="D40">
            <v>-148400.57999999996</v>
          </cell>
          <cell r="E40">
            <v>-128654.79</v>
          </cell>
          <cell r="F40">
            <v>-150972.35999999999</v>
          </cell>
          <cell r="G40">
            <v>-77750.360000000015</v>
          </cell>
          <cell r="H40">
            <v>-65447.01</v>
          </cell>
          <cell r="I40">
            <v>0</v>
          </cell>
          <cell r="J40">
            <v>0</v>
          </cell>
          <cell r="K40">
            <v>0</v>
          </cell>
          <cell r="L40">
            <v>0</v>
          </cell>
          <cell r="M40">
            <v>0</v>
          </cell>
          <cell r="N40">
            <v>0</v>
          </cell>
        </row>
        <row r="47">
          <cell r="C47">
            <v>-631475.15</v>
          </cell>
          <cell r="D47">
            <v>-625668.78</v>
          </cell>
          <cell r="E47">
            <v>-507754.56</v>
          </cell>
          <cell r="F47">
            <v>-622190.6</v>
          </cell>
          <cell r="G47">
            <v>-255780.61</v>
          </cell>
          <cell r="H47">
            <v>-196274.46000000005</v>
          </cell>
          <cell r="I47">
            <v>0</v>
          </cell>
          <cell r="J47">
            <v>0</v>
          </cell>
          <cell r="K47">
            <v>0</v>
          </cell>
          <cell r="L47">
            <v>0</v>
          </cell>
          <cell r="M47">
            <v>0</v>
          </cell>
          <cell r="N47">
            <v>0</v>
          </cell>
        </row>
        <row r="52">
          <cell r="C52">
            <v>-259992.41</v>
          </cell>
          <cell r="D52">
            <v>-378346.62</v>
          </cell>
          <cell r="E52">
            <v>-325747.73</v>
          </cell>
          <cell r="F52">
            <v>-182936.85000000003</v>
          </cell>
          <cell r="G52">
            <v>-178563.88</v>
          </cell>
          <cell r="H52">
            <v>-91966.21</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topLeftCell="A6" workbookViewId="0">
      <selection activeCell="E19" sqref="E19"/>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396" t="s">
        <v>2</v>
      </c>
      <c r="B1" s="396"/>
      <c r="C1" s="396"/>
      <c r="D1" s="396"/>
      <c r="E1" s="396"/>
      <c r="F1" s="396"/>
      <c r="G1" s="396"/>
      <c r="H1" s="396"/>
      <c r="I1" s="396"/>
      <c r="J1" s="396"/>
      <c r="K1" s="396"/>
      <c r="L1" s="396"/>
      <c r="M1" s="396"/>
      <c r="N1" s="265"/>
      <c r="O1" s="359"/>
    </row>
    <row r="2" spans="1:30" ht="15.6">
      <c r="A2" s="396" t="s">
        <v>3</v>
      </c>
      <c r="B2" s="396"/>
      <c r="C2" s="396"/>
      <c r="D2" s="396"/>
      <c r="E2" s="396"/>
      <c r="F2" s="396"/>
      <c r="G2" s="396"/>
      <c r="H2" s="396"/>
      <c r="I2" s="396"/>
      <c r="J2" s="396"/>
      <c r="K2" s="396"/>
      <c r="L2" s="396"/>
      <c r="M2" s="396"/>
      <c r="N2" s="265"/>
      <c r="O2" s="359"/>
    </row>
    <row r="3" spans="1:30" ht="15.6">
      <c r="A3" s="396" t="s">
        <v>206</v>
      </c>
      <c r="B3" s="396"/>
      <c r="C3" s="396"/>
      <c r="D3" s="396"/>
      <c r="E3" s="396"/>
      <c r="F3" s="396"/>
      <c r="G3" s="396"/>
      <c r="H3" s="396"/>
      <c r="I3" s="396"/>
      <c r="J3" s="396"/>
      <c r="K3" s="396"/>
      <c r="L3" s="396"/>
      <c r="M3" s="396"/>
      <c r="N3" s="265"/>
      <c r="O3" s="359"/>
    </row>
    <row r="4" spans="1:30" ht="15.6">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-5.7689158111457479E-2</v>
      </c>
      <c r="J21" s="31"/>
      <c r="K21" s="312">
        <f>SUM(C9:C21)</f>
        <v>15045286.470000001</v>
      </c>
      <c r="L21" s="136"/>
      <c r="M21" s="309">
        <f>SUM(E$9:E21)</f>
        <v>14177336.559999999</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-0.1330342539458102</v>
      </c>
      <c r="J23" s="31"/>
      <c r="K23" s="312">
        <f>SUM(C9:C23)</f>
        <v>16352822.040000001</v>
      </c>
      <c r="L23" s="136"/>
      <c r="M23" s="309">
        <f>SUM(E$9:E23)</f>
        <v>14177336.559999999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-0.20142910886330082</v>
      </c>
      <c r="J25" s="31"/>
      <c r="K25" s="312">
        <f>SUM(C9:C25)</f>
        <v>17753385.100000001</v>
      </c>
      <c r="L25" s="136"/>
      <c r="M25" s="309">
        <f>SUM(E$9:E25)</f>
        <v>14177336.559999999</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-0.27557731701360316</v>
      </c>
      <c r="J27" s="31"/>
      <c r="K27" s="312">
        <f>SUM(C9:C27)</f>
        <v>19570530.98</v>
      </c>
      <c r="L27" s="136"/>
      <c r="M27" s="309">
        <f>SUM(E$9:E27)</f>
        <v>14177336.559999999</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-0.32607532276113915</v>
      </c>
      <c r="J29" s="35"/>
      <c r="K29" s="312">
        <f>SUM(C9:C29)</f>
        <v>21036974.960000001</v>
      </c>
      <c r="L29" s="136"/>
      <c r="M29" s="309">
        <f>SUM(E$9:E29)</f>
        <v>14177336.559999999</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-0.38163275495494742</v>
      </c>
      <c r="J31" s="31"/>
      <c r="K31" s="314">
        <f>SUM(C9:C31)</f>
        <v>22927049.699999999</v>
      </c>
      <c r="L31" s="292"/>
      <c r="M31" s="322">
        <f>SUM(E$9:E31)</f>
        <v>14177336.559999999</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14177336.559999999</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14086336.559999999</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2783394.91</v>
      </c>
      <c r="C21" s="392">
        <f t="shared" ref="C21:H21" si="1">SUM(C8:C19)</f>
        <v>606805.76000000001</v>
      </c>
      <c r="D21" s="392">
        <f t="shared" si="1"/>
        <v>4807143.4799999995</v>
      </c>
      <c r="E21" s="392">
        <f t="shared" si="1"/>
        <v>917686.57000000007</v>
      </c>
      <c r="F21" s="392">
        <f t="shared" si="1"/>
        <v>739535.88</v>
      </c>
      <c r="G21" s="392">
        <f t="shared" si="1"/>
        <v>2839144.16</v>
      </c>
      <c r="H21" s="392">
        <f t="shared" si="1"/>
        <v>1417553.7000000002</v>
      </c>
      <c r="I21" s="392">
        <f>SUM(B21+C21+D21+E21+F21+G21+H21)</f>
        <v>14111264.460000001</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9" workbookViewId="0">
      <selection activeCell="P170" sqref="P170"/>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2" t="s">
        <v>0</v>
      </c>
      <c r="B1" s="402"/>
      <c r="C1" s="402"/>
      <c r="D1" s="402"/>
      <c r="E1" s="402"/>
      <c r="F1" s="402"/>
      <c r="G1" s="402"/>
      <c r="H1" s="402"/>
      <c r="I1" s="402"/>
      <c r="J1" s="402"/>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2783394.91</v>
      </c>
      <c r="C167" s="49">
        <f t="shared" ref="C167:H167" si="28">SUM(C155:C166)</f>
        <v>606805.76000000001</v>
      </c>
      <c r="D167" s="49">
        <f t="shared" si="28"/>
        <v>4807143.4799999995</v>
      </c>
      <c r="E167" s="49">
        <f t="shared" si="28"/>
        <v>917686.57000000007</v>
      </c>
      <c r="F167" s="49">
        <f t="shared" si="28"/>
        <v>739535.88</v>
      </c>
      <c r="G167" s="49">
        <f t="shared" si="28"/>
        <v>2839144.16</v>
      </c>
      <c r="H167" s="49">
        <f t="shared" si="28"/>
        <v>1417553.7000000002</v>
      </c>
      <c r="I167" s="49"/>
      <c r="J167" s="344">
        <f>SUM(J155:J166)</f>
        <v>14111264.460000001</v>
      </c>
    </row>
    <row r="168" spans="1:10" ht="15" thickBot="1">
      <c r="A168" s="370" t="s">
        <v>253</v>
      </c>
      <c r="B168" s="371">
        <f>((B167-B152)/B152)</f>
        <v>-0.35157071332670514</v>
      </c>
      <c r="C168" s="371">
        <f t="shared" ref="C168:H168" si="29">((C167-C152)/C152)</f>
        <v>-0.37643200906479218</v>
      </c>
      <c r="D168" s="371">
        <f t="shared" si="29"/>
        <v>-0.42457556622312698</v>
      </c>
      <c r="E168" s="371">
        <f t="shared" si="29"/>
        <v>-0.3721956524750728</v>
      </c>
      <c r="F168" s="371">
        <f t="shared" si="29"/>
        <v>-0.40794122450548065</v>
      </c>
      <c r="G168" s="371">
        <f t="shared" si="29"/>
        <v>-0.32051498605767065</v>
      </c>
      <c r="H168" s="371">
        <f t="shared" si="29"/>
        <v>-0.41349125310267398</v>
      </c>
      <c r="I168" s="371" t="e">
        <v>#DIV/0!</v>
      </c>
      <c r="J168" s="371">
        <f>((J167-J152)/J152)</f>
        <v>-0.38448276671349163</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workbookViewId="0">
      <pane xSplit="196" topLeftCell="HU1" activePane="topRight" state="frozen"/>
      <selection pane="topRight" activeCell="IP61" sqref="IP61:IQ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196" width="11.33203125" style="67" hidden="1" customWidth="1"/>
    <col min="197" max="202" width="11.33203125" style="67" bestFit="1" customWidth="1"/>
    <col min="203" max="203" width="1.88671875" style="67" customWidth="1"/>
    <col min="204" max="207" width="11.33203125" style="67" bestFit="1" customWidth="1"/>
    <col min="208" max="208" width="12.33203125" style="67" bestFit="1" customWidth="1"/>
    <col min="209" max="209" width="11.33203125" style="67" bestFit="1" customWidth="1"/>
    <col min="210" max="210" width="1.88671875" style="67" customWidth="1"/>
    <col min="211" max="212" width="12.44140625" style="67" bestFit="1" customWidth="1"/>
    <col min="213" max="216" width="12.33203125" style="67" bestFit="1" customWidth="1"/>
    <col min="217" max="217" width="1.88671875" style="67" customWidth="1"/>
    <col min="218" max="219" width="12.33203125" style="67" bestFit="1" customWidth="1"/>
    <col min="220" max="223" width="11.33203125" style="67" bestFit="1" customWidth="1"/>
    <col min="224" max="224" width="1.44140625" style="67"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250" width="11.44140625" style="67" customWidth="1"/>
    <col min="251" max="251" width="12.88671875" style="67" customWidth="1"/>
    <col min="252" max="16384" width="9.109375" style="67"/>
  </cols>
  <sheetData>
    <row r="1" spans="1:251" ht="16.5" customHeight="1">
      <c r="A1" s="413"/>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N1" s="422" t="s">
        <v>111</v>
      </c>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M1" s="422" t="s">
        <v>111</v>
      </c>
      <c r="BN1" s="427"/>
      <c r="BO1" s="427"/>
      <c r="BP1" s="427"/>
      <c r="BQ1" s="427"/>
      <c r="BR1" s="427"/>
      <c r="BS1" s="427"/>
      <c r="BT1" s="427"/>
      <c r="BU1" s="427"/>
      <c r="BV1" s="427"/>
      <c r="BW1" s="427"/>
      <c r="BX1" s="427"/>
      <c r="BY1" s="427"/>
      <c r="BZ1" s="427"/>
      <c r="CA1" s="427"/>
      <c r="CB1" s="427"/>
      <c r="CC1" s="427"/>
      <c r="CD1" s="427"/>
      <c r="CE1" s="427"/>
      <c r="CF1" s="427"/>
      <c r="CG1" s="427"/>
      <c r="CH1" s="427"/>
      <c r="CI1" s="427"/>
      <c r="CJ1" s="357"/>
      <c r="CL1" s="422" t="s">
        <v>111</v>
      </c>
      <c r="CM1" s="427"/>
      <c r="CN1" s="427"/>
      <c r="CO1" s="427"/>
      <c r="CP1" s="427"/>
      <c r="CQ1" s="427"/>
      <c r="CR1" s="427"/>
      <c r="CS1" s="427"/>
      <c r="CT1" s="427"/>
      <c r="CU1" s="427"/>
      <c r="CV1" s="427"/>
      <c r="CW1" s="427"/>
      <c r="CX1" s="427"/>
      <c r="CY1" s="427"/>
      <c r="CZ1" s="427"/>
      <c r="DA1" s="427"/>
      <c r="DB1" s="427"/>
      <c r="DC1" s="427"/>
      <c r="DD1" s="427"/>
      <c r="DE1" s="427"/>
      <c r="DF1" s="427"/>
      <c r="DG1" s="427"/>
      <c r="DH1" s="427"/>
      <c r="DR1" s="67" t="s">
        <v>111</v>
      </c>
    </row>
    <row r="2" spans="1:251" ht="22.5" customHeight="1" thickBot="1">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N2" s="423" t="s">
        <v>138</v>
      </c>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M2" s="414" t="s">
        <v>112</v>
      </c>
      <c r="BN2" s="414"/>
      <c r="BO2" s="414"/>
      <c r="BP2" s="414"/>
      <c r="BQ2" s="414"/>
      <c r="BR2" s="414"/>
      <c r="BS2" s="414"/>
      <c r="BT2" s="414"/>
      <c r="BU2" s="414"/>
      <c r="BV2" s="414"/>
      <c r="BW2" s="414"/>
      <c r="BX2" s="414"/>
      <c r="BY2" s="414"/>
      <c r="BZ2" s="414"/>
      <c r="CA2" s="414"/>
      <c r="CB2" s="414"/>
      <c r="CC2" s="414"/>
      <c r="CD2" s="414"/>
      <c r="CE2" s="414"/>
      <c r="CF2" s="414"/>
      <c r="CG2" s="414"/>
      <c r="CH2" s="414"/>
      <c r="CI2" s="414"/>
      <c r="CJ2" s="358"/>
      <c r="CL2" s="414" t="s">
        <v>112</v>
      </c>
      <c r="CM2" s="414"/>
      <c r="CN2" s="414"/>
      <c r="CO2" s="414"/>
      <c r="CP2" s="414"/>
      <c r="CQ2" s="414"/>
      <c r="CR2" s="414"/>
      <c r="CS2" s="414"/>
      <c r="CT2" s="414"/>
      <c r="CU2" s="414"/>
      <c r="CV2" s="414"/>
      <c r="CW2" s="414"/>
      <c r="CX2" s="414"/>
      <c r="CY2" s="414"/>
      <c r="CZ2" s="414"/>
      <c r="DA2" s="414"/>
      <c r="DB2" s="414"/>
      <c r="DC2" s="414"/>
      <c r="DD2" s="414"/>
      <c r="DE2" s="414"/>
      <c r="DF2" s="414"/>
      <c r="DG2" s="414"/>
      <c r="DH2" s="414"/>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17"/>
      <c r="C3" s="417"/>
      <c r="D3" s="417"/>
      <c r="E3" s="417"/>
      <c r="F3" s="417"/>
      <c r="G3" s="417"/>
      <c r="H3" s="417"/>
      <c r="I3" s="417"/>
      <c r="J3" s="417"/>
      <c r="K3" s="417"/>
      <c r="L3" s="417"/>
      <c r="M3" s="418"/>
      <c r="N3" s="139"/>
      <c r="O3" s="419">
        <v>2016</v>
      </c>
      <c r="P3" s="420"/>
      <c r="Q3" s="420"/>
      <c r="R3" s="420"/>
      <c r="S3" s="420"/>
      <c r="T3" s="420"/>
      <c r="U3" s="420"/>
      <c r="V3" s="420"/>
      <c r="W3" s="420"/>
      <c r="X3" s="420"/>
      <c r="Y3" s="420"/>
      <c r="Z3" s="420"/>
      <c r="AA3" s="420"/>
      <c r="AB3" s="420"/>
      <c r="AC3" s="420"/>
      <c r="AD3" s="420"/>
      <c r="AE3" s="420"/>
      <c r="AF3" s="420"/>
      <c r="AG3" s="420"/>
      <c r="AH3" s="420"/>
      <c r="AI3" s="420"/>
      <c r="AJ3" s="420"/>
      <c r="AK3" s="420"/>
      <c r="AL3" s="421"/>
      <c r="AM3" s="264"/>
      <c r="AN3" s="424">
        <v>2017</v>
      </c>
      <c r="AO3" s="425"/>
      <c r="AP3" s="425"/>
      <c r="AQ3" s="425"/>
      <c r="AR3" s="425"/>
      <c r="AS3" s="425"/>
      <c r="AT3" s="425"/>
      <c r="AU3" s="425"/>
      <c r="AV3" s="425"/>
      <c r="AW3" s="425"/>
      <c r="AX3" s="425"/>
      <c r="AY3" s="425"/>
      <c r="AZ3" s="425"/>
      <c r="BA3" s="425"/>
      <c r="BB3" s="425"/>
      <c r="BC3" s="425"/>
      <c r="BD3" s="425"/>
      <c r="BE3" s="425"/>
      <c r="BF3" s="425"/>
      <c r="BG3" s="425"/>
      <c r="BH3" s="425"/>
      <c r="BI3" s="425"/>
      <c r="BJ3" s="425"/>
      <c r="BK3" s="426"/>
      <c r="BL3" s="264"/>
      <c r="BM3" s="428">
        <v>2018</v>
      </c>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264"/>
      <c r="CL3" s="428">
        <v>2019</v>
      </c>
      <c r="CM3" s="429"/>
      <c r="CN3" s="429"/>
      <c r="CO3" s="429"/>
      <c r="CP3" s="429"/>
      <c r="CQ3" s="429"/>
      <c r="CR3" s="429"/>
      <c r="CS3" s="429"/>
      <c r="CT3" s="429"/>
      <c r="CU3" s="429"/>
      <c r="CV3" s="429"/>
      <c r="CW3" s="429"/>
      <c r="CX3" s="429"/>
      <c r="CY3" s="429"/>
      <c r="CZ3" s="429"/>
      <c r="DA3" s="429"/>
      <c r="DB3" s="429"/>
      <c r="DC3" s="429"/>
      <c r="DD3" s="429"/>
      <c r="DE3" s="429"/>
      <c r="DF3" s="429"/>
      <c r="DG3" s="429"/>
      <c r="DH3" s="429"/>
      <c r="DI3" s="429"/>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15" t="s">
        <v>55</v>
      </c>
      <c r="B4" s="409" t="s">
        <v>113</v>
      </c>
      <c r="C4" s="410"/>
      <c r="D4" s="409" t="s">
        <v>114</v>
      </c>
      <c r="E4" s="410"/>
      <c r="F4" s="409" t="s">
        <v>115</v>
      </c>
      <c r="G4" s="410"/>
      <c r="H4" s="409" t="s">
        <v>116</v>
      </c>
      <c r="I4" s="410"/>
      <c r="J4" s="409" t="s">
        <v>117</v>
      </c>
      <c r="K4" s="410"/>
      <c r="L4" s="409" t="s">
        <v>118</v>
      </c>
      <c r="M4" s="410"/>
      <c r="N4" s="140"/>
      <c r="O4" s="409" t="s">
        <v>119</v>
      </c>
      <c r="P4" s="410"/>
      <c r="Q4" s="411" t="s">
        <v>120</v>
      </c>
      <c r="R4" s="412"/>
      <c r="S4" s="411" t="s">
        <v>121</v>
      </c>
      <c r="T4" s="412"/>
      <c r="U4" s="411" t="s">
        <v>122</v>
      </c>
      <c r="V4" s="412"/>
      <c r="W4" s="411" t="s">
        <v>123</v>
      </c>
      <c r="X4" s="412"/>
      <c r="Y4" s="411" t="s">
        <v>124</v>
      </c>
      <c r="Z4" s="412"/>
      <c r="AA4" s="411" t="s">
        <v>125</v>
      </c>
      <c r="AB4" s="412"/>
      <c r="AC4" s="411" t="s">
        <v>126</v>
      </c>
      <c r="AD4" s="412"/>
      <c r="AE4" s="411" t="s">
        <v>127</v>
      </c>
      <c r="AF4" s="412"/>
      <c r="AG4" s="411" t="s">
        <v>128</v>
      </c>
      <c r="AH4" s="412"/>
      <c r="AI4" s="411" t="s">
        <v>129</v>
      </c>
      <c r="AJ4" s="412"/>
      <c r="AK4" s="411" t="s">
        <v>130</v>
      </c>
      <c r="AL4" s="412"/>
      <c r="AM4" s="264"/>
      <c r="AN4" s="411" t="s">
        <v>137</v>
      </c>
      <c r="AO4" s="412"/>
      <c r="AP4" s="411" t="s">
        <v>139</v>
      </c>
      <c r="AQ4" s="412"/>
      <c r="AR4" s="411" t="s">
        <v>140</v>
      </c>
      <c r="AS4" s="412"/>
      <c r="AT4" s="411" t="s">
        <v>141</v>
      </c>
      <c r="AU4" s="412"/>
      <c r="AV4" s="411" t="s">
        <v>142</v>
      </c>
      <c r="AW4" s="412"/>
      <c r="AX4" s="411" t="s">
        <v>143</v>
      </c>
      <c r="AY4" s="412"/>
      <c r="AZ4" s="411" t="s">
        <v>144</v>
      </c>
      <c r="BA4" s="412"/>
      <c r="BB4" s="411" t="s">
        <v>145</v>
      </c>
      <c r="BC4" s="412"/>
      <c r="BD4" s="411" t="s">
        <v>146</v>
      </c>
      <c r="BE4" s="412"/>
      <c r="BF4" s="411" t="s">
        <v>154</v>
      </c>
      <c r="BG4" s="412"/>
      <c r="BH4" s="411" t="s">
        <v>156</v>
      </c>
      <c r="BI4" s="412"/>
      <c r="BJ4" s="411" t="s">
        <v>158</v>
      </c>
      <c r="BK4" s="412"/>
      <c r="BL4" s="264"/>
      <c r="BM4" s="411" t="s">
        <v>160</v>
      </c>
      <c r="BN4" s="412"/>
      <c r="BO4" s="411" t="s">
        <v>176</v>
      </c>
      <c r="BP4" s="412"/>
      <c r="BQ4" s="411" t="s">
        <v>177</v>
      </c>
      <c r="BR4" s="412"/>
      <c r="BS4" s="411" t="s">
        <v>161</v>
      </c>
      <c r="BT4" s="412"/>
      <c r="BU4" s="411" t="s">
        <v>162</v>
      </c>
      <c r="BV4" s="412"/>
      <c r="BW4" s="411" t="s">
        <v>163</v>
      </c>
      <c r="BX4" s="412" t="s">
        <v>162</v>
      </c>
      <c r="BY4" s="408" t="s">
        <v>164</v>
      </c>
      <c r="BZ4" s="407"/>
      <c r="CA4" s="408" t="s">
        <v>165</v>
      </c>
      <c r="CB4" s="407"/>
      <c r="CC4" s="408" t="s">
        <v>166</v>
      </c>
      <c r="CD4" s="407"/>
      <c r="CE4" s="408" t="s">
        <v>167</v>
      </c>
      <c r="CF4" s="407"/>
      <c r="CG4" s="408" t="s">
        <v>168</v>
      </c>
      <c r="CH4" s="407"/>
      <c r="CI4" s="408" t="s">
        <v>169</v>
      </c>
      <c r="CJ4" s="407"/>
      <c r="CK4" s="264"/>
      <c r="CL4" s="408" t="s">
        <v>181</v>
      </c>
      <c r="CM4" s="407"/>
      <c r="CN4" s="408" t="s">
        <v>182</v>
      </c>
      <c r="CO4" s="407"/>
      <c r="CP4" s="408" t="s">
        <v>183</v>
      </c>
      <c r="CQ4" s="407"/>
      <c r="CR4" s="408" t="s">
        <v>184</v>
      </c>
      <c r="CS4" s="407"/>
      <c r="CT4" s="408" t="s">
        <v>185</v>
      </c>
      <c r="CU4" s="407"/>
      <c r="CV4" s="408" t="s">
        <v>186</v>
      </c>
      <c r="CW4" s="407"/>
      <c r="CX4" s="408" t="s">
        <v>188</v>
      </c>
      <c r="CY4" s="407"/>
      <c r="CZ4" s="408" t="s">
        <v>189</v>
      </c>
      <c r="DA4" s="407"/>
      <c r="DB4" s="408" t="s">
        <v>190</v>
      </c>
      <c r="DC4" s="407"/>
      <c r="DD4" s="408" t="s">
        <v>191</v>
      </c>
      <c r="DE4" s="407"/>
      <c r="DF4" s="408" t="s">
        <v>192</v>
      </c>
      <c r="DG4" s="407"/>
      <c r="DH4" s="408" t="s">
        <v>193</v>
      </c>
      <c r="DI4" s="407"/>
      <c r="DJ4" s="264"/>
      <c r="DK4" s="408" t="s">
        <v>194</v>
      </c>
      <c r="DL4" s="407"/>
      <c r="DM4" s="408" t="s">
        <v>195</v>
      </c>
      <c r="DN4" s="407"/>
      <c r="DO4" s="408" t="s">
        <v>196</v>
      </c>
      <c r="DP4" s="407"/>
      <c r="DQ4" s="264"/>
      <c r="DR4" s="408" t="s">
        <v>197</v>
      </c>
      <c r="DS4" s="407"/>
      <c r="DT4" s="408" t="s">
        <v>198</v>
      </c>
      <c r="DU4" s="407"/>
      <c r="DV4" s="408" t="s">
        <v>199</v>
      </c>
      <c r="DW4" s="407"/>
      <c r="DX4" s="264"/>
      <c r="DY4" s="408" t="s">
        <v>203</v>
      </c>
      <c r="DZ4" s="407"/>
      <c r="EA4" s="408" t="s">
        <v>204</v>
      </c>
      <c r="EB4" s="407"/>
      <c r="EC4" s="408" t="s">
        <v>205</v>
      </c>
      <c r="ED4" s="407"/>
      <c r="EE4" s="264"/>
      <c r="EF4" s="408" t="s">
        <v>213</v>
      </c>
      <c r="EG4" s="407"/>
      <c r="EH4" s="408" t="s">
        <v>214</v>
      </c>
      <c r="EI4" s="407"/>
      <c r="EJ4" s="408" t="s">
        <v>215</v>
      </c>
      <c r="EK4" s="407"/>
      <c r="EL4" s="264"/>
      <c r="EM4" s="408" t="s">
        <v>217</v>
      </c>
      <c r="EN4" s="407"/>
      <c r="EO4" s="408" t="s">
        <v>218</v>
      </c>
      <c r="EP4" s="407"/>
      <c r="EQ4" s="408" t="s">
        <v>219</v>
      </c>
      <c r="ER4" s="407"/>
      <c r="ES4" s="264"/>
      <c r="ET4" s="408" t="s">
        <v>220</v>
      </c>
      <c r="EU4" s="407"/>
      <c r="EV4" s="408" t="s">
        <v>221</v>
      </c>
      <c r="EW4" s="407"/>
      <c r="EX4" s="408" t="s">
        <v>222</v>
      </c>
      <c r="EY4" s="407"/>
      <c r="EZ4" s="264"/>
      <c r="FA4" s="408" t="s">
        <v>223</v>
      </c>
      <c r="FB4" s="407"/>
      <c r="FC4" s="408" t="s">
        <v>224</v>
      </c>
      <c r="FD4" s="407"/>
      <c r="FE4" s="408" t="s">
        <v>225</v>
      </c>
      <c r="FF4" s="407"/>
      <c r="FG4" s="264"/>
      <c r="FH4" s="408" t="s">
        <v>226</v>
      </c>
      <c r="FI4" s="407"/>
      <c r="FJ4" s="408" t="s">
        <v>227</v>
      </c>
      <c r="FK4" s="407"/>
      <c r="FL4" s="408" t="s">
        <v>228</v>
      </c>
      <c r="FM4" s="407"/>
      <c r="FN4" s="408" t="s">
        <v>231</v>
      </c>
      <c r="FO4" s="407"/>
      <c r="FP4" s="408" t="s">
        <v>233</v>
      </c>
      <c r="FQ4" s="407"/>
      <c r="FR4" s="408" t="s">
        <v>234</v>
      </c>
      <c r="FS4" s="407"/>
      <c r="FT4" s="264"/>
      <c r="FU4" s="408" t="s">
        <v>235</v>
      </c>
      <c r="FV4" s="407"/>
      <c r="FW4" s="408" t="s">
        <v>236</v>
      </c>
      <c r="FX4" s="407"/>
      <c r="FY4" s="408" t="s">
        <v>237</v>
      </c>
      <c r="FZ4" s="407"/>
      <c r="GA4" s="264"/>
      <c r="GB4" s="408" t="s">
        <v>238</v>
      </c>
      <c r="GC4" s="407"/>
      <c r="GD4" s="408" t="s">
        <v>239</v>
      </c>
      <c r="GE4" s="407"/>
      <c r="GF4" s="408" t="s">
        <v>240</v>
      </c>
      <c r="GG4" s="407"/>
      <c r="GH4" s="264"/>
      <c r="GI4" s="408" t="s">
        <v>241</v>
      </c>
      <c r="GJ4" s="407"/>
      <c r="GK4" s="408" t="s">
        <v>242</v>
      </c>
      <c r="GL4" s="407"/>
      <c r="GM4" s="408" t="s">
        <v>243</v>
      </c>
      <c r="GN4" s="407"/>
      <c r="GO4" s="405">
        <v>45292</v>
      </c>
      <c r="GP4" s="406"/>
      <c r="GQ4" s="405">
        <v>45323</v>
      </c>
      <c r="GR4" s="406"/>
      <c r="GS4" s="405">
        <v>45352</v>
      </c>
      <c r="GT4" s="406"/>
      <c r="GU4" s="264"/>
      <c r="GV4" s="405">
        <v>45383</v>
      </c>
      <c r="GW4" s="407"/>
      <c r="GX4" s="405">
        <v>45413</v>
      </c>
      <c r="GY4" s="407"/>
      <c r="GZ4" s="405">
        <v>45444</v>
      </c>
      <c r="HA4" s="407"/>
      <c r="HB4" s="264"/>
      <c r="HC4" s="405">
        <v>45474</v>
      </c>
      <c r="HD4" s="407"/>
      <c r="HE4" s="405">
        <v>45505</v>
      </c>
      <c r="HF4" s="407"/>
      <c r="HG4" s="405">
        <v>45536</v>
      </c>
      <c r="HH4" s="407"/>
      <c r="HI4" s="264"/>
      <c r="HJ4" s="405">
        <v>45566</v>
      </c>
      <c r="HK4" s="407"/>
      <c r="HL4" s="405">
        <v>45597</v>
      </c>
      <c r="HM4" s="407"/>
      <c r="HN4" s="405">
        <v>45627</v>
      </c>
      <c r="HO4" s="407"/>
      <c r="HP4" s="381"/>
      <c r="HQ4" s="405">
        <v>45658</v>
      </c>
      <c r="HR4" s="407"/>
      <c r="HS4" s="405">
        <v>45689</v>
      </c>
      <c r="HT4" s="406"/>
      <c r="HU4" s="405">
        <v>45717</v>
      </c>
      <c r="HV4" s="406"/>
      <c r="HW4" s="264"/>
      <c r="HX4" s="405">
        <v>45748</v>
      </c>
      <c r="HY4" s="407"/>
      <c r="HZ4" s="405">
        <v>45778</v>
      </c>
      <c r="IA4" s="407"/>
      <c r="IB4" s="405">
        <v>45809</v>
      </c>
      <c r="IC4" s="407"/>
      <c r="ID4" s="264"/>
      <c r="IE4" s="405">
        <v>45839</v>
      </c>
      <c r="IF4" s="407"/>
      <c r="IG4" s="405">
        <v>45870</v>
      </c>
      <c r="IH4" s="407"/>
      <c r="II4" s="405">
        <v>45901</v>
      </c>
      <c r="IJ4" s="407"/>
      <c r="IK4" s="264"/>
      <c r="IL4" s="405">
        <v>45931</v>
      </c>
      <c r="IM4" s="407"/>
      <c r="IN4" s="405">
        <v>45962</v>
      </c>
      <c r="IO4" s="407"/>
      <c r="IP4" s="405">
        <v>45992</v>
      </c>
      <c r="IQ4" s="407"/>
    </row>
    <row r="5" spans="1:251" ht="13.8" thickBot="1">
      <c r="A5" s="416"/>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row>
    <row r="10" spans="1:251"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row>
    <row r="11" spans="1:251"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row>
    <row r="17" spans="1:251"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row>
    <row r="18" spans="1:251" ht="13.8"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5450522.8399999999</v>
      </c>
      <c r="IH18" s="175">
        <f t="shared" si="100"/>
        <v>4798559.2699999996</v>
      </c>
      <c r="II18" s="77">
        <f t="shared" si="100"/>
        <v>6113801.3399999999</v>
      </c>
      <c r="IJ18" s="175">
        <f t="shared" si="100"/>
        <v>5198616.16</v>
      </c>
      <c r="IK18" s="264"/>
      <c r="IL18" s="77">
        <f t="shared" ref="IL18:IQ18" si="101">SUM(IL13:IL17)</f>
        <v>6857796.379999999</v>
      </c>
      <c r="IM18" s="175">
        <f t="shared" si="101"/>
        <v>5737732.1799999997</v>
      </c>
      <c r="IN18" s="77">
        <f t="shared" si="101"/>
        <v>5751515.2799999993</v>
      </c>
      <c r="IO18" s="175">
        <f t="shared" si="101"/>
        <v>4742433.41</v>
      </c>
      <c r="IP18" s="77">
        <f t="shared" si="101"/>
        <v>3852022.9000000004</v>
      </c>
      <c r="IQ18" s="175">
        <f t="shared" si="101"/>
        <v>3243062.8799999994</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row>
    <row r="29" spans="1:251"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row>
    <row r="30" spans="1:251" ht="13.8"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51817387.600000009</v>
      </c>
      <c r="IH30" s="188">
        <f t="shared" si="149"/>
        <v>43346811.300000004</v>
      </c>
      <c r="II30" s="187">
        <f t="shared" si="149"/>
        <v>52403714.100000009</v>
      </c>
      <c r="IJ30" s="188">
        <f t="shared" si="149"/>
        <v>43983649.579999998</v>
      </c>
      <c r="IK30" s="264"/>
      <c r="IL30" s="187">
        <f t="shared" ref="IL30:IQ30" si="150">SUM(IL20:IL29)</f>
        <v>52995472.29999999</v>
      </c>
      <c r="IM30" s="188">
        <f t="shared" si="150"/>
        <v>42786884.889999993</v>
      </c>
      <c r="IN30" s="187">
        <f t="shared" si="150"/>
        <v>41650968.179999985</v>
      </c>
      <c r="IO30" s="188">
        <f t="shared" si="150"/>
        <v>35106047.229999997</v>
      </c>
      <c r="IP30" s="187">
        <f t="shared" si="150"/>
        <v>31295801.98</v>
      </c>
      <c r="IQ30" s="188">
        <f t="shared" si="150"/>
        <v>25488901.240000002</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row>
    <row r="38" spans="1:251"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row>
    <row r="39" spans="1:251" ht="13.8"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10154326.390000001</v>
      </c>
      <c r="IH39" s="204">
        <f t="shared" si="190"/>
        <v>8459342.0600000005</v>
      </c>
      <c r="II39" s="203">
        <f t="shared" si="190"/>
        <v>9661570.0499999989</v>
      </c>
      <c r="IJ39" s="204">
        <f t="shared" si="190"/>
        <v>8019080.2699999996</v>
      </c>
      <c r="IK39" s="264"/>
      <c r="IL39" s="203">
        <f t="shared" ref="IL39:IQ39" si="191">SUM(IL32:IL38)</f>
        <v>10501219.620000001</v>
      </c>
      <c r="IM39" s="204">
        <f t="shared" si="191"/>
        <v>8460138.3600000013</v>
      </c>
      <c r="IN39" s="203">
        <f t="shared" si="191"/>
        <v>6940573.1799999997</v>
      </c>
      <c r="IO39" s="204">
        <f t="shared" si="191"/>
        <v>5617245.790000001</v>
      </c>
      <c r="IP39" s="203">
        <f t="shared" si="191"/>
        <v>5160085.17</v>
      </c>
      <c r="IQ39" s="204">
        <f t="shared" si="191"/>
        <v>4000348.9099999997</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row>
    <row r="47" spans="1:251"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row>
    <row r="48" spans="1:251" ht="13.8"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8424950.9900000002</v>
      </c>
      <c r="IH48" s="217">
        <f t="shared" si="237"/>
        <v>7380478.29</v>
      </c>
      <c r="II48" s="216">
        <f t="shared" si="237"/>
        <v>7576711.8500000015</v>
      </c>
      <c r="IJ48" s="217">
        <f t="shared" si="237"/>
        <v>6416181.8399999999</v>
      </c>
      <c r="IK48" s="264"/>
      <c r="IL48" s="216">
        <f t="shared" ref="IL48:IQ48" si="238">SUM(IL41:IL47)</f>
        <v>8496971.8900000006</v>
      </c>
      <c r="IM48" s="217">
        <f t="shared" si="238"/>
        <v>7372557.3300000001</v>
      </c>
      <c r="IN48" s="216">
        <f t="shared" si="238"/>
        <v>4490970.76</v>
      </c>
      <c r="IO48" s="217">
        <f t="shared" si="238"/>
        <v>3741094.62</v>
      </c>
      <c r="IP48" s="216">
        <f t="shared" si="238"/>
        <v>3420363.620000001</v>
      </c>
      <c r="IQ48" s="217">
        <f t="shared" si="238"/>
        <v>2860259.5100000007</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row>
    <row r="55" spans="1:251"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row>
    <row r="56" spans="1:251" ht="13.8"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33916588.920000002</v>
      </c>
      <c r="IH56" s="230">
        <f t="shared" si="277"/>
        <v>30656638.440000005</v>
      </c>
      <c r="II56" s="229">
        <f t="shared" si="277"/>
        <v>27909335.52</v>
      </c>
      <c r="IJ56" s="230">
        <f t="shared" si="277"/>
        <v>24908783.549999997</v>
      </c>
      <c r="IK56" s="264"/>
      <c r="IL56" s="229">
        <f t="shared" ref="IL56:IQ56" si="278">SUM(IL50:IL55)</f>
        <v>34401114.310000002</v>
      </c>
      <c r="IM56" s="230">
        <f t="shared" si="278"/>
        <v>30170063.960000001</v>
      </c>
      <c r="IN56" s="229">
        <f t="shared" si="278"/>
        <v>13635869.73</v>
      </c>
      <c r="IO56" s="230">
        <f t="shared" si="278"/>
        <v>12217828.51</v>
      </c>
      <c r="IP56" s="229">
        <f t="shared" si="278"/>
        <v>10480044.329999998</v>
      </c>
      <c r="IQ56" s="230">
        <f t="shared" si="278"/>
        <v>9460425.1100000013</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row>
    <row r="62" spans="1:251"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row>
    <row r="63" spans="1:251" ht="13.8"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20587904.050000004</v>
      </c>
      <c r="IH63" s="243">
        <f t="shared" si="318"/>
        <v>18866716.900000002</v>
      </c>
      <c r="II63" s="242">
        <f t="shared" si="318"/>
        <v>17645838.139999997</v>
      </c>
      <c r="IJ63" s="243">
        <f t="shared" si="318"/>
        <v>16342630.029999999</v>
      </c>
      <c r="IK63" s="264"/>
      <c r="IL63" s="242">
        <f t="shared" ref="IL63:IQ63" si="319">SUM(IL58:IL62)</f>
        <v>12676872.639999999</v>
      </c>
      <c r="IM63" s="243">
        <f t="shared" si="319"/>
        <v>11697785.129999999</v>
      </c>
      <c r="IN63" s="242">
        <f t="shared" si="319"/>
        <v>7536917.8100000005</v>
      </c>
      <c r="IO63" s="243">
        <f t="shared" si="319"/>
        <v>6972210.1500000004</v>
      </c>
      <c r="IP63" s="242">
        <f t="shared" si="319"/>
        <v>4465509.8499999996</v>
      </c>
      <c r="IQ63" s="243">
        <f t="shared" si="319"/>
        <v>3930341.3299999996</v>
      </c>
    </row>
    <row r="64" spans="1:251"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168223098.5</v>
      </c>
      <c r="IH65" s="281">
        <f t="shared" si="352"/>
        <v>148355100.03000003</v>
      </c>
      <c r="II65" s="249">
        <f t="shared" si="352"/>
        <v>155289158.91</v>
      </c>
      <c r="IJ65" s="281">
        <f t="shared" si="352"/>
        <v>136182631.14999998</v>
      </c>
      <c r="IK65" s="264"/>
      <c r="IL65" s="249">
        <f t="shared" ref="IL65:IQ65" si="353">IL11+IL18+IL30+IL39+IL48+IL56+IL63</f>
        <v>152372405.67999998</v>
      </c>
      <c r="IM65" s="281">
        <f t="shared" si="353"/>
        <v>129775549</v>
      </c>
      <c r="IN65" s="249">
        <f t="shared" si="353"/>
        <v>92310018.319999993</v>
      </c>
      <c r="IO65" s="281">
        <f t="shared" si="353"/>
        <v>79464005</v>
      </c>
      <c r="IP65" s="249">
        <f t="shared" si="353"/>
        <v>68344749.86999999</v>
      </c>
      <c r="IQ65" s="281">
        <f t="shared" si="353"/>
        <v>57823820.809999995</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8"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HQ3:IQ3"/>
    <mergeCell ref="HQ4:HR4"/>
    <mergeCell ref="HS4:HT4"/>
    <mergeCell ref="HU4:HV4"/>
    <mergeCell ref="HX4:HY4"/>
    <mergeCell ref="HZ4:IA4"/>
    <mergeCell ref="IB4:IC4"/>
    <mergeCell ref="IE4:IF4"/>
    <mergeCell ref="IG4:IH4"/>
    <mergeCell ref="II4:IJ4"/>
    <mergeCell ref="IL4:IM4"/>
    <mergeCell ref="IN4:IO4"/>
    <mergeCell ref="IP4:IQ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workbookViewId="0">
      <selection activeCell="C10" sqref="C10"/>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19" width="8.88671875" customWidth="1"/>
    <col min="20" max="20" width="8.88671875" hidden="1" customWidth="1"/>
    <col min="21" max="21" width="8.88671875" customWidth="1"/>
    <col min="30" max="38" width="0" hidden="1" customWidth="1"/>
  </cols>
  <sheetData>
    <row r="2" spans="1:36">
      <c r="A2" s="430" t="s">
        <v>2</v>
      </c>
      <c r="B2" s="430"/>
      <c r="C2" s="430"/>
      <c r="D2" s="430"/>
      <c r="E2" s="430"/>
      <c r="F2" s="430"/>
      <c r="G2" s="430"/>
      <c r="H2" s="430"/>
      <c r="I2" s="430"/>
      <c r="J2" s="430"/>
    </row>
    <row r="3" spans="1:36">
      <c r="A3" s="430" t="s">
        <v>3</v>
      </c>
      <c r="B3" s="430"/>
      <c r="C3" s="430"/>
      <c r="D3" s="430"/>
      <c r="E3" s="430"/>
      <c r="F3" s="430"/>
      <c r="G3" s="430"/>
      <c r="H3" s="430"/>
      <c r="I3" s="430"/>
      <c r="J3" s="430"/>
    </row>
    <row r="4" spans="1:36">
      <c r="A4" s="430" t="s">
        <v>211</v>
      </c>
      <c r="B4" s="430"/>
      <c r="C4" s="430"/>
      <c r="D4" s="430"/>
      <c r="E4" s="430"/>
      <c r="F4" s="430"/>
      <c r="G4" s="430"/>
      <c r="H4" s="430"/>
      <c r="I4" s="430"/>
      <c r="J4" s="430"/>
      <c r="T4">
        <v>2026</v>
      </c>
    </row>
    <row r="5" spans="1:36">
      <c r="A5" s="430" t="str">
        <f>_xlfn.TEXTJOIN(" ",TRUE,"JULY 1,",T4-1," - JUNE 30,",T4)</f>
        <v>JULY 1, 2025  - JUNE 30, 2026</v>
      </c>
      <c r="B5" s="430"/>
      <c r="C5" s="430"/>
      <c r="D5" s="430"/>
      <c r="E5" s="430"/>
      <c r="F5" s="430"/>
      <c r="G5" s="430"/>
      <c r="H5" s="430"/>
      <c r="I5" s="430"/>
      <c r="J5" s="430"/>
      <c r="T5" t="s">
        <v>260</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December FY 2025</v>
      </c>
      <c r="B10" s="111"/>
      <c r="C10" s="394">
        <f>'FY16 to FY26'!B145</f>
        <v>179794.47999999998</v>
      </c>
      <c r="D10" s="394">
        <f>'FY16 to FY26'!C145</f>
        <v>76460.649999999994</v>
      </c>
      <c r="E10" s="394">
        <f>'FY16 to FY26'!D145</f>
        <v>498003.18000000005</v>
      </c>
      <c r="F10" s="394">
        <f>'FY16 to FY26'!E145</f>
        <v>74666.429999999993</v>
      </c>
      <c r="G10" s="394">
        <f>'FY16 to FY26'!F145</f>
        <v>68573.219999999987</v>
      </c>
      <c r="H10" s="394">
        <f>'FY16 to FY26'!G145</f>
        <v>154065.34</v>
      </c>
      <c r="I10" s="394">
        <f>'FY16 to FY26'!H145</f>
        <v>74167.87999999999</v>
      </c>
      <c r="J10" s="394">
        <f>SUM(C10:I10)</f>
        <v>1125731.18</v>
      </c>
      <c r="K10" s="28"/>
      <c r="L10" s="28"/>
      <c r="M10" s="30"/>
    </row>
    <row r="11" spans="1:36">
      <c r="A11" s="372"/>
      <c r="B11" s="111"/>
      <c r="C11" s="394"/>
      <c r="D11" s="394"/>
      <c r="E11" s="394"/>
      <c r="F11" s="394"/>
      <c r="G11" s="394"/>
      <c r="H11" s="394"/>
      <c r="I11" s="394"/>
      <c r="J11" s="394"/>
      <c r="K11" s="28"/>
      <c r="L11" s="28"/>
    </row>
    <row r="12" spans="1:36">
      <c r="A12" s="372" t="str">
        <f>_xlfn.TEXTJOIN(" ",TRUE,T5,"FY",T4)</f>
        <v>December FY 2026</v>
      </c>
      <c r="B12" s="111"/>
      <c r="C12" s="394">
        <f>'FY16 to FY26'!B160</f>
        <v>180561.46000000002</v>
      </c>
      <c r="D12" s="394">
        <f>'FY16 to FY26'!C160</f>
        <v>67373.69</v>
      </c>
      <c r="E12" s="394">
        <f>'FY16 to FY26'!D160</f>
        <v>537920.05000000005</v>
      </c>
      <c r="F12" s="394">
        <f>'FY16 to FY26'!E160</f>
        <v>83048.17</v>
      </c>
      <c r="G12" s="394">
        <f>'FY16 to FY26'!F160</f>
        <v>65447.01</v>
      </c>
      <c r="H12" s="394">
        <f>'FY16 to FY26'!G160</f>
        <v>196274.46000000005</v>
      </c>
      <c r="I12" s="394">
        <f>'FY16 to FY26'!H160</f>
        <v>91966.21</v>
      </c>
      <c r="J12" s="394">
        <f>SUM(C12:I12)</f>
        <v>1222591.05</v>
      </c>
      <c r="K12" s="28"/>
      <c r="L12" s="28"/>
    </row>
    <row r="13" spans="1:36">
      <c r="A13" s="334"/>
      <c r="B13" s="111"/>
      <c r="C13" s="111"/>
      <c r="D13" s="111"/>
      <c r="E13" s="111"/>
      <c r="F13" s="111"/>
      <c r="G13" s="111"/>
      <c r="H13" s="111"/>
      <c r="I13" s="111"/>
      <c r="J13" s="111"/>
      <c r="K13" s="28"/>
      <c r="L13" s="28"/>
    </row>
    <row r="14" spans="1:36">
      <c r="A14" s="115" t="s">
        <v>208</v>
      </c>
      <c r="B14" s="109"/>
      <c r="C14" s="119">
        <f>(C12-C10)/C10</f>
        <v>4.2658706763413412E-3</v>
      </c>
      <c r="D14" s="119">
        <f t="shared" ref="D14:J14" si="0">(D12-D10)/D10</f>
        <v>-0.11884492219200324</v>
      </c>
      <c r="E14" s="119">
        <f t="shared" si="0"/>
        <v>8.0153845603957774E-2</v>
      </c>
      <c r="F14" s="119">
        <f t="shared" si="0"/>
        <v>0.11225580223937325</v>
      </c>
      <c r="G14" s="119">
        <f t="shared" si="0"/>
        <v>-4.5589371477669928E-2</v>
      </c>
      <c r="H14" s="119">
        <f t="shared" si="0"/>
        <v>0.27396895369198587</v>
      </c>
      <c r="I14" s="119">
        <f t="shared" si="0"/>
        <v>0.23997355728652375</v>
      </c>
      <c r="J14" s="119">
        <f t="shared" si="0"/>
        <v>8.6041740444641607E-2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December FY 2025</v>
      </c>
      <c r="B19" s="111"/>
      <c r="C19" s="394">
        <f>SUM('FY16 to FY26'!B140:B145)</f>
        <v>2793282.35</v>
      </c>
      <c r="D19" s="394">
        <f>SUM('FY16 to FY26'!C140:C145)</f>
        <v>597065.31000000006</v>
      </c>
      <c r="E19" s="394">
        <f>SUM('FY16 to FY26'!D140:D145)</f>
        <v>4737602.7899999991</v>
      </c>
      <c r="F19" s="394">
        <f>SUM('FY16 to FY26'!E140:E145)</f>
        <v>879369.08999999985</v>
      </c>
      <c r="G19" s="394">
        <f>SUM('FY16 to FY26'!F140:F145)</f>
        <v>757954.51</v>
      </c>
      <c r="H19" s="394">
        <f>SUM('FY16 to FY26'!G140:G145)</f>
        <v>2607645.65</v>
      </c>
      <c r="I19" s="394">
        <f>SUM('FY16 to FY26'!H140:H145)</f>
        <v>1305480.33</v>
      </c>
      <c r="J19" s="394">
        <f>SUM(C19:I19)</f>
        <v>13678400.029999999</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December FY 2026</v>
      </c>
      <c r="B21" s="108"/>
      <c r="C21" s="394">
        <f>'FY16 to FY26'!B167</f>
        <v>2783394.91</v>
      </c>
      <c r="D21" s="394">
        <f>'FY16 to FY26'!C167</f>
        <v>606805.76000000001</v>
      </c>
      <c r="E21" s="394">
        <f>'FY16 to FY26'!D167</f>
        <v>4807143.4799999995</v>
      </c>
      <c r="F21" s="394">
        <f>'FY16 to FY26'!E167</f>
        <v>917686.57000000007</v>
      </c>
      <c r="G21" s="394">
        <f>'FY16 to FY26'!F167</f>
        <v>739535.88</v>
      </c>
      <c r="H21" s="394">
        <f>'FY16 to FY26'!G167</f>
        <v>2839144.16</v>
      </c>
      <c r="I21" s="394">
        <f>'FY16 to FY26'!H167</f>
        <v>1417553.7000000002</v>
      </c>
      <c r="J21" s="394">
        <f>SUM(C21:I21)</f>
        <v>14111264.460000001</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-3.5397209308253223E-3</v>
      </c>
      <c r="D23" s="119">
        <f t="shared" si="2"/>
        <v>1.6313876952589915E-2</v>
      </c>
      <c r="E23" s="119">
        <f t="shared" si="2"/>
        <v>1.4678455134901763E-2</v>
      </c>
      <c r="F23" s="119">
        <f t="shared" si="2"/>
        <v>4.3573830870039132E-2</v>
      </c>
      <c r="G23" s="119">
        <f t="shared" si="2"/>
        <v>-2.4300442516002715E-2</v>
      </c>
      <c r="H23" s="119">
        <f t="shared" si="2"/>
        <v>8.8776828247350351E-2</v>
      </c>
      <c r="I23" s="119">
        <f t="shared" si="2"/>
        <v>8.5848378887485879E-2</v>
      </c>
      <c r="J23" s="119">
        <f>(J21-J19)/J19</f>
        <v>3.1645837894097736E-2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December 2025</v>
      </c>
      <c r="B27" s="111"/>
      <c r="C27" s="394">
        <f>SUM((C19*1.05))</f>
        <v>2932946.4675000003</v>
      </c>
      <c r="D27" s="394">
        <f t="shared" ref="D27:I27" si="4">SUM((D19*1.05))</f>
        <v>626918.57550000004</v>
      </c>
      <c r="E27" s="394">
        <f t="shared" si="4"/>
        <v>4974482.9294999996</v>
      </c>
      <c r="F27" s="394">
        <f t="shared" si="4"/>
        <v>923337.54449999984</v>
      </c>
      <c r="G27" s="394">
        <f t="shared" si="4"/>
        <v>795852.23550000007</v>
      </c>
      <c r="H27" s="394">
        <f t="shared" si="4"/>
        <v>2738027.9325000001</v>
      </c>
      <c r="I27" s="394">
        <f t="shared" si="4"/>
        <v>1370754.3465000002</v>
      </c>
      <c r="J27" s="394">
        <f>SUM((J19*1.05))</f>
        <v>14362320.031500001</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December 2025</v>
      </c>
      <c r="B29" s="111"/>
      <c r="C29" s="394">
        <f>C21</f>
        <v>2783394.91</v>
      </c>
      <c r="D29" s="394">
        <f t="shared" ref="D29:J29" si="5">D21</f>
        <v>606805.76000000001</v>
      </c>
      <c r="E29" s="394">
        <f t="shared" si="5"/>
        <v>4807143.4799999995</v>
      </c>
      <c r="F29" s="394">
        <f t="shared" si="5"/>
        <v>917686.57000000007</v>
      </c>
      <c r="G29" s="394">
        <f t="shared" si="5"/>
        <v>739535.88</v>
      </c>
      <c r="H29" s="394">
        <f t="shared" si="5"/>
        <v>2839144.16</v>
      </c>
      <c r="I29" s="394">
        <f t="shared" si="5"/>
        <v>1417553.7000000002</v>
      </c>
      <c r="J29" s="394">
        <f t="shared" si="5"/>
        <v>14111264.460000001</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-149551.55750000011</v>
      </c>
      <c r="D31" s="395">
        <f t="shared" si="6"/>
        <v>-20112.815500000026</v>
      </c>
      <c r="E31" s="395">
        <f t="shared" si="6"/>
        <v>-167339.4495000001</v>
      </c>
      <c r="F31" s="395">
        <f t="shared" si="6"/>
        <v>-5650.9744999997783</v>
      </c>
      <c r="G31" s="395">
        <f t="shared" si="6"/>
        <v>-56316.355500000063</v>
      </c>
      <c r="H31" s="395">
        <f t="shared" si="6"/>
        <v>101116.22750000004</v>
      </c>
      <c r="I31" s="395">
        <f t="shared" si="6"/>
        <v>46799.353499999968</v>
      </c>
      <c r="J31" s="395">
        <f t="shared" si="6"/>
        <v>-251055.57149999961</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2026-01-08T20:49:54Z</dcterms:modified>
</cp:coreProperties>
</file>