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axadmfile\ACCTG\Accounting\MONTH END\Month End Reconciliations\Travel and Auditorium Reconciliations\Travel &amp; Convention\FY 26\"/>
    </mc:Choice>
  </mc:AlternateContent>
  <xr:revisionPtr revIDLastSave="0" documentId="13_ncr:1_{5648E034-E778-43AC-AE89-351728F940FF}" xr6:coauthVersionLast="47" xr6:coauthVersionMax="47" xr10:uidLastSave="{00000000-0000-0000-0000-000000000000}"/>
  <bookViews>
    <workbookView xWindow="51480" yWindow="-120" windowWidth="29040" windowHeight="15720" activeTab="4"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 l="1"/>
  <c r="E12" i="3"/>
  <c r="F12" i="3"/>
  <c r="G12" i="3"/>
  <c r="H12" i="3"/>
  <c r="I12" i="3"/>
  <c r="C12" i="3"/>
  <c r="D10" i="3"/>
  <c r="E10" i="3"/>
  <c r="F10" i="3"/>
  <c r="G10" i="3"/>
  <c r="H10" i="3"/>
  <c r="I10" i="3"/>
  <c r="C10" i="3"/>
  <c r="D19" i="3" l="1"/>
  <c r="E19" i="3"/>
  <c r="F19" i="3"/>
  <c r="G19" i="3"/>
  <c r="H19" i="3"/>
  <c r="I19" i="3"/>
  <c r="C19"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H12" i="2"/>
  <c r="G12" i="2"/>
  <c r="F12" i="2"/>
  <c r="E12" i="2"/>
  <c r="D12" i="2"/>
  <c r="C12" i="2"/>
  <c r="B12" i="2"/>
  <c r="H11" i="2"/>
  <c r="G11" i="2"/>
  <c r="F11" i="2"/>
  <c r="E11" i="2"/>
  <c r="D11" i="2"/>
  <c r="C11" i="2"/>
  <c r="B11"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58" i="1"/>
  <c r="D158" i="1"/>
  <c r="E158" i="1"/>
  <c r="F158" i="1"/>
  <c r="G158" i="1"/>
  <c r="H158" i="1"/>
  <c r="C159" i="1"/>
  <c r="D159" i="1"/>
  <c r="E159" i="1"/>
  <c r="F159" i="1"/>
  <c r="G159" i="1"/>
  <c r="H159"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58" i="1"/>
  <c r="B159" i="1"/>
  <c r="B160" i="1"/>
  <c r="B161" i="1"/>
  <c r="B162" i="1"/>
  <c r="J162" i="1" s="1"/>
  <c r="B163" i="1"/>
  <c r="B164" i="1"/>
  <c r="B165" i="1"/>
  <c r="B166" i="1"/>
  <c r="B155" i="1"/>
  <c r="J155" i="1" l="1"/>
  <c r="J156" i="1"/>
  <c r="GS65" i="8"/>
  <c r="GT65" i="8"/>
  <c r="GR65" i="8"/>
  <c r="GP65" i="8"/>
  <c r="J164" i="1"/>
  <c r="C167" i="1"/>
  <c r="J165" i="1"/>
  <c r="F167" i="1"/>
  <c r="E167" i="1"/>
  <c r="D167" i="1"/>
  <c r="H167" i="1"/>
  <c r="G167" i="1"/>
  <c r="J166" i="1"/>
  <c r="J157" i="1"/>
  <c r="J163" i="1"/>
  <c r="J161" i="1"/>
  <c r="J159" i="1"/>
  <c r="J160" i="1"/>
  <c r="J158" i="1"/>
  <c r="B167" i="1"/>
  <c r="G168" i="1" l="1"/>
  <c r="H21" i="3"/>
  <c r="D168" i="1"/>
  <c r="E21" i="3"/>
  <c r="F168" i="1"/>
  <c r="G21" i="3"/>
  <c r="C168" i="1"/>
  <c r="D21" i="3"/>
  <c r="H168" i="1"/>
  <c r="I21" i="3"/>
  <c r="E168" i="1"/>
  <c r="F21" i="3"/>
  <c r="B168" i="1"/>
  <c r="C21" i="3"/>
  <c r="J167" i="1"/>
  <c r="J168" i="1" s="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1" i="2"/>
  <c r="I12"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D21" i="2" l="1"/>
  <c r="H21" i="2"/>
  <c r="I18" i="2"/>
  <c r="B21" i="2"/>
  <c r="G21" i="2"/>
  <c r="E21" i="2"/>
  <c r="C21" i="2"/>
  <c r="F21" i="2"/>
  <c r="C152" i="1" l="1"/>
  <c r="D14" i="3"/>
  <c r="E152" i="1"/>
  <c r="E153" i="1" s="1"/>
  <c r="F14" i="3"/>
  <c r="G152" i="1"/>
  <c r="G153" i="1" s="1"/>
  <c r="H14" i="3"/>
  <c r="H152" i="1"/>
  <c r="H153" i="1" s="1"/>
  <c r="I14" i="3"/>
  <c r="F152" i="1"/>
  <c r="G14" i="3"/>
  <c r="C14" i="3"/>
  <c r="D152" i="1"/>
  <c r="D153" i="1" s="1"/>
  <c r="E14" i="3"/>
  <c r="I21" i="2"/>
  <c r="J150" i="1"/>
  <c r="J152" i="1" s="1"/>
  <c r="J153" i="1" s="1"/>
  <c r="B152" i="1"/>
  <c r="C153" i="1"/>
  <c r="F153" i="1" l="1"/>
  <c r="H29" i="3"/>
  <c r="H31" i="3" s="1"/>
  <c r="J12" i="3"/>
  <c r="J14" i="3" s="1"/>
  <c r="D23" i="3"/>
  <c r="D29" i="3"/>
  <c r="D31" i="3" s="1"/>
  <c r="I29" i="3"/>
  <c r="I31" i="3" s="1"/>
  <c r="I23" i="3"/>
  <c r="G29" i="3"/>
  <c r="G31" i="3" s="1"/>
  <c r="G23" i="3"/>
  <c r="B153" i="1"/>
  <c r="F23" i="3"/>
  <c r="F29" i="3"/>
  <c r="F31" i="3" s="1"/>
  <c r="E23" i="3"/>
  <c r="E29" i="3"/>
  <c r="E31" i="3" s="1"/>
  <c r="H23" i="3" l="1"/>
  <c r="C23" i="3"/>
  <c r="C29" i="3"/>
  <c r="C31" i="3" s="1"/>
  <c r="J21" i="3"/>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<sst xmlns="http://schemas.openxmlformats.org/spreadsheetml/2006/main" count="550" uniqueCount="267">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</sst>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0</v>
          </cell>
          <cell r="E7">
            <v>0</v>
          </cell>
          <cell r="F7">
            <v>0</v>
          </cell>
          <cell r="G7">
            <v>0</v>
          </cell>
          <cell r="H7">
            <v>0</v>
          </cell>
          <cell r="I7">
            <v>0</v>
          </cell>
          <cell r="J7">
            <v>0</v>
          </cell>
          <cell r="K7">
            <v>0</v>
          </cell>
          <cell r="L7">
            <v>0</v>
          </cell>
          <cell r="M7">
            <v>0</v>
          </cell>
          <cell r="N7">
            <v>0</v>
          </cell>
        </row>
        <row r="13">
          <cell r="C13">
            <v>-109487.12</v>
          </cell>
          <cell r="D13">
            <v>0</v>
          </cell>
          <cell r="E13">
            <v>0</v>
          </cell>
          <cell r="F13">
            <v>0</v>
          </cell>
          <cell r="G13">
            <v>0</v>
          </cell>
          <cell r="H13">
            <v>0</v>
          </cell>
          <cell r="I13">
            <v>0</v>
          </cell>
          <cell r="J13">
            <v>0</v>
          </cell>
          <cell r="K13">
            <v>0</v>
          </cell>
          <cell r="L13">
            <v>0</v>
          </cell>
          <cell r="M13">
            <v>0</v>
          </cell>
          <cell r="N13">
            <v>0</v>
          </cell>
        </row>
        <row r="24">
          <cell r="C24">
            <v>-966983.34</v>
          </cell>
          <cell r="D24">
            <v>0</v>
          </cell>
          <cell r="E24">
            <v>0</v>
          </cell>
          <cell r="F24">
            <v>0</v>
          </cell>
          <cell r="G24">
            <v>0</v>
          </cell>
          <cell r="H24">
            <v>0</v>
          </cell>
          <cell r="I24">
            <v>0</v>
          </cell>
          <cell r="J24">
            <v>0</v>
          </cell>
          <cell r="K24">
            <v>0</v>
          </cell>
          <cell r="L24">
            <v>0</v>
          </cell>
          <cell r="M24">
            <v>0</v>
          </cell>
          <cell r="N24">
            <v>0</v>
          </cell>
        </row>
        <row r="32">
          <cell r="C32">
            <v>-212330.16999999998</v>
          </cell>
          <cell r="D32">
            <v>0</v>
          </cell>
          <cell r="E32">
            <v>0</v>
          </cell>
          <cell r="F32">
            <v>0</v>
          </cell>
          <cell r="G32">
            <v>0</v>
          </cell>
          <cell r="H32">
            <v>0</v>
          </cell>
          <cell r="I32">
            <v>0</v>
          </cell>
          <cell r="J32">
            <v>0</v>
          </cell>
          <cell r="K32">
            <v>0</v>
          </cell>
          <cell r="L32">
            <v>0</v>
          </cell>
          <cell r="M32">
            <v>0</v>
          </cell>
          <cell r="N32">
            <v>0</v>
          </cell>
        </row>
        <row r="40">
          <cell r="C40">
            <v>-168310.78000000003</v>
          </cell>
          <cell r="D40">
            <v>0</v>
          </cell>
          <cell r="E40">
            <v>0</v>
          </cell>
          <cell r="F40">
            <v>0</v>
          </cell>
          <cell r="G40">
            <v>0</v>
          </cell>
          <cell r="H40">
            <v>0</v>
          </cell>
          <cell r="I40">
            <v>0</v>
          </cell>
          <cell r="J40">
            <v>0</v>
          </cell>
          <cell r="K40">
            <v>0</v>
          </cell>
          <cell r="L40">
            <v>0</v>
          </cell>
          <cell r="M40">
            <v>0</v>
          </cell>
          <cell r="N40">
            <v>0</v>
          </cell>
        </row>
        <row r="47">
          <cell r="C47">
            <v>-631475.15</v>
          </cell>
          <cell r="D47">
            <v>0</v>
          </cell>
          <cell r="E47">
            <v>0</v>
          </cell>
          <cell r="F47">
            <v>0</v>
          </cell>
          <cell r="G47">
            <v>0</v>
          </cell>
          <cell r="H47">
            <v>0</v>
          </cell>
          <cell r="I47">
            <v>0</v>
          </cell>
          <cell r="J47">
            <v>0</v>
          </cell>
          <cell r="K47">
            <v>0</v>
          </cell>
          <cell r="L47">
            <v>0</v>
          </cell>
          <cell r="M47">
            <v>0</v>
          </cell>
          <cell r="N47">
            <v>0</v>
          </cell>
        </row>
        <row r="52">
          <cell r="C52">
            <v>-259992.41</v>
          </cell>
          <cell r="D52">
            <v>0</v>
          </cell>
          <cell r="E52">
            <v>0</v>
          </cell>
          <cell r="F52">
            <v>0</v>
          </cell>
          <cell r="G52">
            <v>0</v>
          </cell>
          <cell r="H52">
            <v>0</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workbookViewId="0">
      <selection sqref="A1:M1"/>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6" customWidth="1"/>
    <col min="8" max="8" width="1.28515625" style="306" customWidth="1"/>
    <col min="9" max="9" width="15.85546875" style="306" customWidth="1"/>
    <col min="10" max="10" width="1.28515625" customWidth="1"/>
    <col min="11" max="11" width="15.85546875" customWidth="1"/>
    <col min="12" max="12" width="1.140625" customWidth="1"/>
    <col min="13" max="13" width="16.42578125" customWidth="1"/>
    <col min="14" max="14" width="9.42578125" customWidth="1"/>
    <col min="15" max="15" width="13.140625" style="361" bestFit="1" customWidth="1"/>
    <col min="16" max="16" width="13.28515625" bestFit="1" customWidth="1"/>
    <col min="20" max="20" width="0" hidden="1" customWidth="1"/>
    <col min="30" max="30" width="0" hidden="1" customWidth="1"/>
  </cols>
  <sheetData>
    <row r="1" spans="1:30" ht="15.75">
      <c r="A1" s="396" t="s">
        <v>2</v>
      </c>
      <c r="B1" s="396"/>
      <c r="C1" s="396"/>
      <c r="D1" s="396"/>
      <c r="E1" s="396"/>
      <c r="F1" s="396"/>
      <c r="G1" s="396"/>
      <c r="H1" s="396"/>
      <c r="I1" s="396"/>
      <c r="J1" s="396"/>
      <c r="K1" s="396"/>
      <c r="L1" s="396"/>
      <c r="M1" s="396"/>
      <c r="N1" s="265"/>
      <c r="O1" s="359"/>
    </row>
    <row r="2" spans="1:30" ht="15.75">
      <c r="A2" s="396" t="s">
        <v>3</v>
      </c>
      <c r="B2" s="396"/>
      <c r="C2" s="396"/>
      <c r="D2" s="396"/>
      <c r="E2" s="396"/>
      <c r="F2" s="396"/>
      <c r="G2" s="396"/>
      <c r="H2" s="396"/>
      <c r="I2" s="396"/>
      <c r="J2" s="396"/>
      <c r="K2" s="396"/>
      <c r="L2" s="396"/>
      <c r="M2" s="396"/>
      <c r="N2" s="265"/>
      <c r="O2" s="359"/>
    </row>
    <row r="3" spans="1:30" ht="15.75">
      <c r="A3" s="396" t="s">
        <v>206</v>
      </c>
      <c r="B3" s="396"/>
      <c r="C3" s="396"/>
      <c r="D3" s="396"/>
      <c r="E3" s="396"/>
      <c r="F3" s="396"/>
      <c r="G3" s="396"/>
      <c r="H3" s="396"/>
      <c r="I3" s="396"/>
      <c r="J3" s="396"/>
      <c r="K3" s="396"/>
      <c r="L3" s="396"/>
      <c r="M3" s="396"/>
      <c r="N3" s="265"/>
      <c r="O3" s="359"/>
    </row>
    <row r="4" spans="1:30" ht="15.75">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c r="F11" s="129"/>
      <c r="G11" s="295">
        <f>(E11-C11)/C11</f>
        <v>-1</v>
      </c>
      <c r="H11" s="296"/>
      <c r="I11" s="297">
        <f>(M11-K11)/K11</f>
        <v>-0.4849920676924569</v>
      </c>
      <c r="J11" s="31"/>
      <c r="K11" s="312">
        <f>SUM(C9:C11)</f>
        <v>5655611.5299999993</v>
      </c>
      <c r="L11" s="136"/>
      <c r="M11" s="309">
        <f>SUM(E$9:E11)</f>
        <v>2912684.8</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c r="F13" s="129"/>
      <c r="G13" s="295">
        <f>(E13-C13)/C13</f>
        <v>-1</v>
      </c>
      <c r="H13" s="296"/>
      <c r="I13" s="297">
        <f>(M13-K13)/K13</f>
        <v>-0.65049878806129546</v>
      </c>
      <c r="J13" s="31"/>
      <c r="K13" s="312">
        <f>SUM(C9:C13)</f>
        <v>8333833.1899999995</v>
      </c>
      <c r="L13" s="136"/>
      <c r="M13" s="309">
        <f>SUM(E$9:E13)</f>
        <v>2912684.8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c r="F15" s="129"/>
      <c r="G15" s="295">
        <f>(E15-C15)/C15</f>
        <v>-1</v>
      </c>
      <c r="H15" s="296"/>
      <c r="I15" s="297">
        <f>(M15-K15)/K15</f>
        <v>-0.73133303816125239</v>
      </c>
      <c r="J15" s="31"/>
      <c r="K15" s="312">
        <f>SUM(C9:C15)</f>
        <v>10841246.649999999</v>
      </c>
      <c r="L15" s="136"/>
      <c r="M15" s="309">
        <f>SUM(E$9:E15)</f>
        <v>2912684.8</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c r="F17" s="129"/>
      <c r="G17" s="295">
        <f>(E17-C17)/C17</f>
        <v>-1</v>
      </c>
      <c r="H17" s="296"/>
      <c r="I17" s="297">
        <f>(M17-K17)/K17</f>
        <v>-0.76801165511321579</v>
      </c>
      <c r="J17" s="31"/>
      <c r="K17" s="312">
        <f>SUM(C9:C17)</f>
        <v>12555306.609999999</v>
      </c>
      <c r="L17" s="136"/>
      <c r="M17" s="309">
        <f>SUM(E$9:E17)</f>
        <v>2912684.8</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c r="F19" s="129"/>
      <c r="G19" s="295">
        <f>(E19-C19)/C19</f>
        <v>-1</v>
      </c>
      <c r="H19" s="296"/>
      <c r="I19" s="297">
        <f>(M19-K19)/K19</f>
        <v>-0.78688032658460305</v>
      </c>
      <c r="J19" s="31"/>
      <c r="K19" s="312">
        <f>SUM(C9:C19)</f>
        <v>13666897.82</v>
      </c>
      <c r="L19" s="136"/>
      <c r="M19" s="309">
        <f>SUM(E$9:E19)</f>
        <v>2912684.8</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-0.80640549411885021</v>
      </c>
      <c r="J21" s="31"/>
      <c r="K21" s="312">
        <f>SUM(C9:C21)</f>
        <v>15045286.470000001</v>
      </c>
      <c r="L21" s="136"/>
      <c r="M21" s="309">
        <f>SUM(E$9:E21)</f>
        <v>2912684.8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-0.82188488366867851</v>
      </c>
      <c r="J23" s="31"/>
      <c r="K23" s="312">
        <f>SUM(C9:C23)</f>
        <v>16352822.040000001</v>
      </c>
      <c r="L23" s="136"/>
      <c r="M23" s="309">
        <f>SUM(E$9:E23)</f>
        <v>2912684.8</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-0.8359363702418644</v>
      </c>
      <c r="J25" s="31"/>
      <c r="K25" s="312">
        <f>SUM(C9:C25)</f>
        <v>17753385.100000001</v>
      </c>
      <c r="L25" s="136"/>
      <c r="M25" s="309">
        <f>SUM(E$9:E25)</f>
        <v>2912684.8</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-0.85116986335339584</v>
      </c>
      <c r="J27" s="31"/>
      <c r="K27" s="312">
        <f>SUM(C9:C27)</f>
        <v>19570530.98</v>
      </c>
      <c r="L27" s="136"/>
      <c r="M27" s="309">
        <f>SUM(E$9:E27)</f>
        <v>2912684.8</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-0.86154450411533878</v>
      </c>
      <c r="J29" s="35"/>
      <c r="K29" s="312">
        <f>SUM(C9:C29)</f>
        <v>21036974.960000001</v>
      </c>
      <c r="L29" s="136"/>
      <c r="M29" s="309">
        <f>SUM(E$9:E29)</f>
        <v>2912684.8</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75" thickBot="1">
      <c r="A31" s="323" t="s">
        <v>43</v>
      </c>
      <c r="B31" s="132"/>
      <c r="C31" s="327">
        <v>1890074.74</v>
      </c>
      <c r="D31" s="321"/>
      <c r="E31" s="322"/>
      <c r="F31" s="129"/>
      <c r="G31" s="298">
        <f>(E31-C31)/C31</f>
        <v>-1</v>
      </c>
      <c r="H31" s="299"/>
      <c r="I31" s="300">
        <f>(M31-K31)/K31</f>
        <v>-0.87295858655551306</v>
      </c>
      <c r="J31" s="31"/>
      <c r="K31" s="314">
        <f>SUM(C9:C31)</f>
        <v>22927049.699999999</v>
      </c>
      <c r="L31" s="292"/>
      <c r="M31" s="322">
        <f>SUM(E$9:E31)</f>
        <v>2912684.8</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2912684.8</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2821684.8</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5"/>
  <cols>
    <col min="1" max="1" width="11.140625" customWidth="1"/>
    <col min="2" max="10" width="13.7109375" customWidth="1"/>
    <col min="11" max="11" width="13.7109375" hidden="1" customWidth="1"/>
    <col min="12" max="12" width="13.7109375" customWidth="1"/>
    <col min="13" max="13" width="14.28515625" bestFit="1" customWidth="1"/>
    <col min="16" max="16" width="9.570312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0</v>
      </c>
      <c r="C9" s="388">
        <f>-'[1]County Region Rollup'!D$13</f>
        <v>0</v>
      </c>
      <c r="D9" s="388">
        <f>-'[1]County Region Rollup'!D$24</f>
        <v>0</v>
      </c>
      <c r="E9" s="388">
        <f>-'[1]County Region Rollup'!D$32</f>
        <v>0</v>
      </c>
      <c r="F9" s="388">
        <f>-'[1]County Region Rollup'!D$40</f>
        <v>0</v>
      </c>
      <c r="G9" s="388">
        <f>-'[1]County Region Rollup'!D$47</f>
        <v>0</v>
      </c>
      <c r="H9" s="388">
        <f>-'[1]County Region Rollup'!D$52</f>
        <v>0</v>
      </c>
      <c r="I9" s="389">
        <f t="shared" ref="I9:I17" si="0">SUM(B9:H9)</f>
        <v>0</v>
      </c>
      <c r="J9" s="18"/>
      <c r="K9" s="12"/>
      <c r="M9" s="380"/>
    </row>
    <row r="10" spans="1:24">
      <c r="A10" s="266" t="s">
        <v>152</v>
      </c>
      <c r="B10" s="388">
        <f>-'[1]County Region Rollup'!E$7</f>
        <v>0</v>
      </c>
      <c r="C10" s="388">
        <f>-'[1]County Region Rollup'!E$13</f>
        <v>0</v>
      </c>
      <c r="D10" s="388">
        <f>-'[1]County Region Rollup'!E$24</f>
        <v>0</v>
      </c>
      <c r="E10" s="388">
        <f>-'[1]County Region Rollup'!E$32</f>
        <v>0</v>
      </c>
      <c r="F10" s="388">
        <f>-'[1]County Region Rollup'!E$40</f>
        <v>0</v>
      </c>
      <c r="G10" s="388">
        <f>-'[1]County Region Rollup'!E$47</f>
        <v>0</v>
      </c>
      <c r="H10" s="388">
        <f>-'[1]County Region Rollup'!E$52</f>
        <v>0</v>
      </c>
      <c r="I10" s="389">
        <f t="shared" si="0"/>
        <v>0</v>
      </c>
      <c r="J10" s="18"/>
      <c r="K10" s="12"/>
    </row>
    <row r="11" spans="1:24">
      <c r="A11" s="266" t="s">
        <v>153</v>
      </c>
      <c r="B11" s="388">
        <f>-'[1]County Region Rollup'!F$7</f>
        <v>0</v>
      </c>
      <c r="C11" s="388">
        <f>-'[1]County Region Rollup'!F$13</f>
        <v>0</v>
      </c>
      <c r="D11" s="388">
        <f>-'[1]County Region Rollup'!F$24</f>
        <v>0</v>
      </c>
      <c r="E11" s="388">
        <f>-'[1]County Region Rollup'!F$32</f>
        <v>0</v>
      </c>
      <c r="F11" s="388">
        <f>-'[1]County Region Rollup'!F$40</f>
        <v>0</v>
      </c>
      <c r="G11" s="388">
        <f>-'[1]County Region Rollup'!F$47</f>
        <v>0</v>
      </c>
      <c r="H11" s="388">
        <f>-'[1]County Region Rollup'!F$52</f>
        <v>0</v>
      </c>
      <c r="I11" s="389">
        <f t="shared" si="0"/>
        <v>0</v>
      </c>
      <c r="J11" s="18"/>
      <c r="K11" s="12"/>
    </row>
    <row r="12" spans="1:24">
      <c r="A12" s="266" t="s">
        <v>155</v>
      </c>
      <c r="B12" s="388">
        <f>-'[1]County Region Rollup'!G$7</f>
        <v>0</v>
      </c>
      <c r="C12" s="388">
        <f>-'[1]County Region Rollup'!G$13</f>
        <v>0</v>
      </c>
      <c r="D12" s="388">
        <f>-'[1]County Region Rollup'!G$24</f>
        <v>0</v>
      </c>
      <c r="E12" s="388">
        <f>-'[1]County Region Rollup'!G$32</f>
        <v>0</v>
      </c>
      <c r="F12" s="388">
        <f>-'[1]County Region Rollup'!G$40</f>
        <v>0</v>
      </c>
      <c r="G12" s="388">
        <f>-'[1]County Region Rollup'!G$47</f>
        <v>0</v>
      </c>
      <c r="H12" s="388">
        <f>-'[1]County Region Rollup'!G$52</f>
        <v>0</v>
      </c>
      <c r="I12" s="389">
        <f t="shared" si="0"/>
        <v>0</v>
      </c>
      <c r="J12" s="18"/>
      <c r="K12" s="12"/>
    </row>
    <row r="13" spans="1:24">
      <c r="A13" s="266" t="s">
        <v>157</v>
      </c>
      <c r="B13" s="388">
        <f>-'[1]County Region Rollup'!H$7</f>
        <v>0</v>
      </c>
      <c r="C13" s="388">
        <f>-'[1]County Region Rollup'!H$13</f>
        <v>0</v>
      </c>
      <c r="D13" s="388">
        <f>-'[1]County Region Rollup'!H$24</f>
        <v>0</v>
      </c>
      <c r="E13" s="388">
        <f>-'[1]County Region Rollup'!H$32</f>
        <v>0</v>
      </c>
      <c r="F13" s="388">
        <f>-'[1]County Region Rollup'!H$40</f>
        <v>0</v>
      </c>
      <c r="G13" s="388">
        <f>-'[1]County Region Rollup'!H$47</f>
        <v>0</v>
      </c>
      <c r="H13" s="388">
        <f>-'[1]County Region Rollup'!H$52</f>
        <v>0</v>
      </c>
      <c r="I13" s="389">
        <f t="shared" si="0"/>
        <v>0</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564934.97000000009</v>
      </c>
      <c r="C21" s="392">
        <f t="shared" ref="C21:H21" si="1">SUM(C8:C19)</f>
        <v>109487.12</v>
      </c>
      <c r="D21" s="392">
        <f t="shared" si="1"/>
        <v>966983.34</v>
      </c>
      <c r="E21" s="392">
        <f t="shared" si="1"/>
        <v>212330.16999999998</v>
      </c>
      <c r="F21" s="392">
        <f t="shared" si="1"/>
        <v>168310.78000000003</v>
      </c>
      <c r="G21" s="392">
        <f t="shared" si="1"/>
        <v>631475.15</v>
      </c>
      <c r="H21" s="392">
        <f t="shared" si="1"/>
        <v>259992.41</v>
      </c>
      <c r="I21" s="392">
        <f>SUM(B21+C21+D21+E21+F21+G21+H21)</f>
        <v>2913513.9400000004</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workbookViewId="0">
      <selection sqref="A1:J1"/>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402" t="s">
        <v>0</v>
      </c>
      <c r="B1" s="402"/>
      <c r="C1" s="402"/>
      <c r="D1" s="402"/>
      <c r="E1" s="402"/>
      <c r="F1" s="402"/>
      <c r="G1" s="402"/>
      <c r="H1" s="402"/>
      <c r="I1" s="402"/>
      <c r="J1" s="402"/>
      <c r="K1" s="2"/>
    </row>
    <row r="2" spans="1:25" ht="15.75" thickBot="1">
      <c r="A2" s="3"/>
      <c r="B2" s="1"/>
      <c r="C2" s="1"/>
      <c r="D2" s="1"/>
      <c r="E2" s="1"/>
      <c r="F2" s="1"/>
      <c r="G2" s="1"/>
      <c r="H2" s="1"/>
      <c r="I2" s="1"/>
      <c r="J2" s="1"/>
      <c r="K2" s="2"/>
    </row>
    <row r="3" spans="1:25" ht="30.75"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7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75" thickBot="1">
      <c r="A31" s="128">
        <v>42887</v>
      </c>
      <c r="B31" s="47">
        <v>146591</v>
      </c>
      <c r="C31" s="47">
        <v>58150</v>
      </c>
      <c r="D31" s="47">
        <v>355474</v>
      </c>
      <c r="E31" s="47">
        <v>78227</v>
      </c>
      <c r="F31" s="47">
        <v>59359</v>
      </c>
      <c r="G31" s="47">
        <v>122272</v>
      </c>
      <c r="H31" s="47">
        <v>35152</v>
      </c>
      <c r="I31" s="47"/>
      <c r="J31" s="51">
        <f>+SUM(B31:H31)</f>
        <v>855225</v>
      </c>
    </row>
    <row r="32" spans="1:11" ht="15.7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7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7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7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7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7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7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7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7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7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7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7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7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7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7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7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7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7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7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7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7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7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7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7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7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7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0</v>
      </c>
      <c r="C156" s="330">
        <f>'Monthly Distribution'!C9</f>
        <v>0</v>
      </c>
      <c r="D156" s="330">
        <f>'Monthly Distribution'!D9</f>
        <v>0</v>
      </c>
      <c r="E156" s="330">
        <f>'Monthly Distribution'!E9</f>
        <v>0</v>
      </c>
      <c r="F156" s="330">
        <f>'Monthly Distribution'!F9</f>
        <v>0</v>
      </c>
      <c r="G156" s="330">
        <f>'Monthly Distribution'!G9</f>
        <v>0</v>
      </c>
      <c r="H156" s="330">
        <f>'Monthly Distribution'!H9</f>
        <v>0</v>
      </c>
      <c r="I156" s="330"/>
      <c r="J156" s="330">
        <f t="shared" ref="J156:J166" si="27">SUM(B156:H156)</f>
        <v>0</v>
      </c>
    </row>
    <row r="157" spans="1:10">
      <c r="A157" s="329">
        <v>45930</v>
      </c>
      <c r="B157" s="330">
        <f>'Monthly Distribution'!B10</f>
        <v>0</v>
      </c>
      <c r="C157" s="330">
        <f>'Monthly Distribution'!C10</f>
        <v>0</v>
      </c>
      <c r="D157" s="330">
        <f>'Monthly Distribution'!D10</f>
        <v>0</v>
      </c>
      <c r="E157" s="330">
        <f>'Monthly Distribution'!E10</f>
        <v>0</v>
      </c>
      <c r="F157" s="330">
        <f>'Monthly Distribution'!F10</f>
        <v>0</v>
      </c>
      <c r="G157" s="330">
        <f>'Monthly Distribution'!G10</f>
        <v>0</v>
      </c>
      <c r="H157" s="330">
        <f>'Monthly Distribution'!H10</f>
        <v>0</v>
      </c>
      <c r="I157" s="330"/>
      <c r="J157" s="330">
        <f t="shared" si="27"/>
        <v>0</v>
      </c>
    </row>
    <row r="158" spans="1:10">
      <c r="A158" s="329">
        <v>45961</v>
      </c>
      <c r="B158" s="330">
        <f>'Monthly Distribution'!B11</f>
        <v>0</v>
      </c>
      <c r="C158" s="330">
        <f>'Monthly Distribution'!C11</f>
        <v>0</v>
      </c>
      <c r="D158" s="330">
        <f>'Monthly Distribution'!D11</f>
        <v>0</v>
      </c>
      <c r="E158" s="330">
        <f>'Monthly Distribution'!E11</f>
        <v>0</v>
      </c>
      <c r="F158" s="330">
        <f>'Monthly Distribution'!F11</f>
        <v>0</v>
      </c>
      <c r="G158" s="330">
        <f>'Monthly Distribution'!G11</f>
        <v>0</v>
      </c>
      <c r="H158" s="330">
        <f>'Monthly Distribution'!H11</f>
        <v>0</v>
      </c>
      <c r="I158" s="330"/>
      <c r="J158" s="330">
        <f t="shared" si="27"/>
        <v>0</v>
      </c>
    </row>
    <row r="159" spans="1:10">
      <c r="A159" s="329">
        <v>45991</v>
      </c>
      <c r="B159" s="330">
        <f>'Monthly Distribution'!B12</f>
        <v>0</v>
      </c>
      <c r="C159" s="330">
        <f>'Monthly Distribution'!C12</f>
        <v>0</v>
      </c>
      <c r="D159" s="330">
        <f>'Monthly Distribution'!D12</f>
        <v>0</v>
      </c>
      <c r="E159" s="330">
        <f>'Monthly Distribution'!E12</f>
        <v>0</v>
      </c>
      <c r="F159" s="330">
        <f>'Monthly Distribution'!F12</f>
        <v>0</v>
      </c>
      <c r="G159" s="330">
        <f>'Monthly Distribution'!G12</f>
        <v>0</v>
      </c>
      <c r="H159" s="330">
        <f>'Monthly Distribution'!H12</f>
        <v>0</v>
      </c>
      <c r="I159" s="330"/>
      <c r="J159" s="330">
        <f t="shared" si="27"/>
        <v>0</v>
      </c>
    </row>
    <row r="160" spans="1:10">
      <c r="A160" s="329">
        <v>46022</v>
      </c>
      <c r="B160" s="330">
        <f>'Monthly Distribution'!B13</f>
        <v>0</v>
      </c>
      <c r="C160" s="330">
        <f>'Monthly Distribution'!C13</f>
        <v>0</v>
      </c>
      <c r="D160" s="330">
        <f>'Monthly Distribution'!D13</f>
        <v>0</v>
      </c>
      <c r="E160" s="330">
        <f>'Monthly Distribution'!E13</f>
        <v>0</v>
      </c>
      <c r="F160" s="330">
        <f>'Monthly Distribution'!F13</f>
        <v>0</v>
      </c>
      <c r="G160" s="330">
        <f>'Monthly Distribution'!G13</f>
        <v>0</v>
      </c>
      <c r="H160" s="330">
        <f>'Monthly Distribution'!H13</f>
        <v>0</v>
      </c>
      <c r="I160" s="330"/>
      <c r="J160" s="330">
        <f t="shared" si="27"/>
        <v>0</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7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75" thickBot="1">
      <c r="A167" s="331" t="s">
        <v>254</v>
      </c>
      <c r="B167" s="49">
        <f>SUM(B155:B166)</f>
        <v>564934.97000000009</v>
      </c>
      <c r="C167" s="49">
        <f t="shared" ref="C167:H167" si="28">SUM(C155:C166)</f>
        <v>109487.12</v>
      </c>
      <c r="D167" s="49">
        <f t="shared" si="28"/>
        <v>966983.34</v>
      </c>
      <c r="E167" s="49">
        <f t="shared" si="28"/>
        <v>212330.16999999998</v>
      </c>
      <c r="F167" s="49">
        <f t="shared" si="28"/>
        <v>168310.78000000003</v>
      </c>
      <c r="G167" s="49">
        <f t="shared" si="28"/>
        <v>631475.15</v>
      </c>
      <c r="H167" s="49">
        <f t="shared" si="28"/>
        <v>259992.41</v>
      </c>
      <c r="I167" s="49"/>
      <c r="J167" s="344">
        <f>SUM(J155:J166)</f>
        <v>2913513.9400000004</v>
      </c>
    </row>
    <row r="168" spans="1:10" ht="15.75" thickBot="1">
      <c r="A168" s="370" t="s">
        <v>253</v>
      </c>
      <c r="B168" s="371">
        <f>((B167-B152)/B152)</f>
        <v>-0.86839079920071449</v>
      </c>
      <c r="C168" s="371">
        <f t="shared" ref="C168:H168" si="29">((C167-C152)/C152)</f>
        <v>-0.88748843871936545</v>
      </c>
      <c r="D168" s="371">
        <f t="shared" si="29"/>
        <v>-0.88425021154326577</v>
      </c>
      <c r="E168" s="371">
        <f t="shared" si="29"/>
        <v>-0.85474146817174534</v>
      </c>
      <c r="F168" s="371">
        <f t="shared" si="29"/>
        <v>-0.86525349613959579</v>
      </c>
      <c r="G168" s="371">
        <f t="shared" si="29"/>
        <v>-0.84887068886914696</v>
      </c>
      <c r="H168" s="371">
        <f t="shared" si="29"/>
        <v>-0.89242889169425055</v>
      </c>
      <c r="I168" s="371" t="e">
        <v>#DIV/0!</v>
      </c>
      <c r="J168" s="371">
        <f>((J167-J152)/J152)</f>
        <v>-0.87291585069687827</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workbookViewId="0">
      <selection sqref="A1:AL1"/>
    </sheetView>
  </sheetViews>
  <sheetFormatPr defaultColWidth="9.140625" defaultRowHeight="12.75"/>
  <cols>
    <col min="1" max="1" width="14" style="67" customWidth="1"/>
    <col min="2" max="2" width="15.140625" style="40" hidden="1" customWidth="1"/>
    <col min="3" max="3" width="15.140625" style="38" hidden="1" customWidth="1"/>
    <col min="4" max="13" width="15.140625" style="67" hidden="1" customWidth="1"/>
    <col min="14" max="14" width="1.85546875" style="67" hidden="1" customWidth="1"/>
    <col min="15" max="38" width="15.140625" style="67" hidden="1" customWidth="1"/>
    <col min="39" max="39" width="1.85546875" style="67" hidden="1" customWidth="1"/>
    <col min="40" max="62" width="15.140625" style="67" hidden="1" customWidth="1"/>
    <col min="63" max="63" width="15.7109375" style="67" hidden="1" customWidth="1"/>
    <col min="64" max="64" width="1.85546875" style="67" hidden="1" customWidth="1"/>
    <col min="65" max="88" width="15.140625" style="67" hidden="1" customWidth="1"/>
    <col min="89" max="89" width="1.85546875" style="67" hidden="1" customWidth="1"/>
    <col min="90" max="103" width="11.85546875" style="67" hidden="1" customWidth="1"/>
    <col min="104" max="104" width="12.85546875" style="67" hidden="1" customWidth="1"/>
    <col min="105" max="105" width="11.85546875" style="67" hidden="1" customWidth="1"/>
    <col min="106" max="106" width="12.28515625" style="67" hidden="1" customWidth="1"/>
    <col min="107" max="107" width="11.85546875" style="67" hidden="1" customWidth="1"/>
    <col min="108" max="108" width="12.28515625" style="67" hidden="1" customWidth="1"/>
    <col min="109" max="109" width="11.85546875" style="67" hidden="1" customWidth="1"/>
    <col min="110" max="111" width="11.28515625" style="67" hidden="1" customWidth="1"/>
    <col min="112" max="112" width="11.140625" style="67" hidden="1" customWidth="1"/>
    <col min="113" max="113" width="11.28515625" style="67" hidden="1" customWidth="1"/>
    <col min="114" max="114" width="1.85546875" style="67" hidden="1" customWidth="1"/>
    <col min="115" max="118" width="11.28515625" style="67" hidden="1" customWidth="1"/>
    <col min="119" max="120" width="11.42578125" style="67" hidden="1" customWidth="1"/>
    <col min="121" max="121" width="1.85546875" style="67" hidden="1" customWidth="1"/>
    <col min="122" max="125" width="11.42578125" style="67" hidden="1" customWidth="1"/>
    <col min="126" max="126" width="14" style="67" hidden="1" customWidth="1"/>
    <col min="127" max="127" width="11.28515625" style="67" hidden="1" customWidth="1"/>
    <col min="128" max="128" width="1.85546875" style="67" hidden="1" customWidth="1"/>
    <col min="129" max="134" width="11.28515625" style="67" hidden="1" customWidth="1"/>
    <col min="135" max="135" width="1.85546875" style="67" hidden="1" customWidth="1"/>
    <col min="136" max="141" width="11.28515625" style="67" hidden="1" customWidth="1"/>
    <col min="142" max="142" width="1.85546875" style="67" hidden="1" customWidth="1"/>
    <col min="143" max="148" width="11.28515625" style="67" hidden="1" customWidth="1"/>
    <col min="149" max="149" width="1.85546875" style="67" hidden="1" customWidth="1"/>
    <col min="150" max="155" width="11.28515625" style="67" hidden="1" customWidth="1"/>
    <col min="156" max="156" width="1.85546875" style="67" hidden="1" customWidth="1"/>
    <col min="157" max="162" width="12.28515625" style="67" hidden="1" customWidth="1"/>
    <col min="163" max="163" width="1.85546875" style="67" hidden="1" customWidth="1"/>
    <col min="164" max="165" width="12.28515625" style="67" hidden="1" customWidth="1"/>
    <col min="166" max="175" width="11.28515625" style="67" hidden="1" customWidth="1"/>
    <col min="176" max="176" width="1.85546875" style="67" hidden="1" customWidth="1"/>
    <col min="177" max="182" width="11.28515625" style="67" hidden="1" customWidth="1"/>
    <col min="183" max="183" width="1.85546875" style="67" hidden="1" customWidth="1"/>
    <col min="184" max="185" width="12.42578125" style="67" hidden="1" customWidth="1"/>
    <col min="186" max="189" width="12.28515625" style="67" hidden="1" customWidth="1"/>
    <col min="190" max="190" width="1.85546875" style="67" hidden="1" customWidth="1"/>
    <col min="191" max="192" width="12.28515625" style="67" hidden="1" customWidth="1"/>
    <col min="193" max="196" width="11.28515625" style="67" hidden="1" customWidth="1"/>
    <col min="197" max="202" width="11.28515625" style="67" bestFit="1" customWidth="1"/>
    <col min="203" max="203" width="1.85546875" style="67" customWidth="1"/>
    <col min="204" max="207" width="11.28515625" style="67" bestFit="1" customWidth="1"/>
    <col min="208" max="208" width="12.28515625" style="67" bestFit="1" customWidth="1"/>
    <col min="209" max="209" width="11.28515625" style="67" bestFit="1" customWidth="1"/>
    <col min="210" max="210" width="1.85546875" style="67" customWidth="1"/>
    <col min="211" max="212" width="12.42578125" style="67" bestFit="1" customWidth="1"/>
    <col min="213" max="216" width="12.28515625" style="67" bestFit="1" customWidth="1"/>
    <col min="217" max="217" width="1.85546875" style="67" customWidth="1"/>
    <col min="218" max="219" width="12.28515625" style="67" bestFit="1" customWidth="1"/>
    <col min="220" max="223" width="11.28515625" style="67" bestFit="1" customWidth="1"/>
    <col min="224" max="224" width="1.42578125" style="67" customWidth="1"/>
    <col min="225" max="230" width="11.28515625" style="67" bestFit="1" customWidth="1"/>
    <col min="231" max="231" width="2.85546875" style="67" customWidth="1"/>
    <col min="232" max="232" width="12.28515625" style="67" bestFit="1" customWidth="1"/>
    <col min="233" max="235" width="11.28515625" style="67" bestFit="1" customWidth="1"/>
    <col min="236" max="236" width="12.28515625" style="67" bestFit="1" customWidth="1"/>
    <col min="237" max="237" width="11.28515625" style="67" bestFit="1" customWidth="1"/>
    <col min="238" max="238" width="1.85546875" style="67" customWidth="1"/>
    <col min="239" max="239" width="13.140625" style="67" customWidth="1"/>
    <col min="240" max="240" width="14.140625" style="67" customWidth="1"/>
    <col min="241" max="244" width="9.140625" style="67"/>
    <col min="245" max="245" width="2.7109375" style="67" customWidth="1"/>
    <col min="246" max="16384" width="9.140625" style="67"/>
  </cols>
  <sheetData>
    <row r="1" spans="1:251" ht="16.5" customHeight="1">
      <c r="A1" s="422"/>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2"/>
      <c r="AN1" s="409" t="s">
        <v>111</v>
      </c>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M1" s="409" t="s">
        <v>111</v>
      </c>
      <c r="BN1" s="410"/>
      <c r="BO1" s="410"/>
      <c r="BP1" s="410"/>
      <c r="BQ1" s="410"/>
      <c r="BR1" s="410"/>
      <c r="BS1" s="410"/>
      <c r="BT1" s="410"/>
      <c r="BU1" s="410"/>
      <c r="BV1" s="410"/>
      <c r="BW1" s="410"/>
      <c r="BX1" s="410"/>
      <c r="BY1" s="410"/>
      <c r="BZ1" s="410"/>
      <c r="CA1" s="410"/>
      <c r="CB1" s="410"/>
      <c r="CC1" s="410"/>
      <c r="CD1" s="410"/>
      <c r="CE1" s="410"/>
      <c r="CF1" s="410"/>
      <c r="CG1" s="410"/>
      <c r="CH1" s="410"/>
      <c r="CI1" s="410"/>
      <c r="CJ1" s="357"/>
      <c r="CL1" s="409" t="s">
        <v>111</v>
      </c>
      <c r="CM1" s="410"/>
      <c r="CN1" s="410"/>
      <c r="CO1" s="410"/>
      <c r="CP1" s="410"/>
      <c r="CQ1" s="410"/>
      <c r="CR1" s="410"/>
      <c r="CS1" s="410"/>
      <c r="CT1" s="410"/>
      <c r="CU1" s="410"/>
      <c r="CV1" s="410"/>
      <c r="CW1" s="410"/>
      <c r="CX1" s="410"/>
      <c r="CY1" s="410"/>
      <c r="CZ1" s="410"/>
      <c r="DA1" s="410"/>
      <c r="DB1" s="410"/>
      <c r="DC1" s="410"/>
      <c r="DD1" s="410"/>
      <c r="DE1" s="410"/>
      <c r="DF1" s="410"/>
      <c r="DG1" s="410"/>
      <c r="DH1" s="410"/>
      <c r="DR1" s="67" t="s">
        <v>111</v>
      </c>
    </row>
    <row r="2" spans="1:251" ht="22.5" customHeight="1" thickBot="1">
      <c r="A2" s="41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N2" s="416" t="s">
        <v>138</v>
      </c>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M2" s="411" t="s">
        <v>112</v>
      </c>
      <c r="BN2" s="411"/>
      <c r="BO2" s="411"/>
      <c r="BP2" s="411"/>
      <c r="BQ2" s="411"/>
      <c r="BR2" s="411"/>
      <c r="BS2" s="411"/>
      <c r="BT2" s="411"/>
      <c r="BU2" s="411"/>
      <c r="BV2" s="411"/>
      <c r="BW2" s="411"/>
      <c r="BX2" s="411"/>
      <c r="BY2" s="411"/>
      <c r="BZ2" s="411"/>
      <c r="CA2" s="411"/>
      <c r="CB2" s="411"/>
      <c r="CC2" s="411"/>
      <c r="CD2" s="411"/>
      <c r="CE2" s="411"/>
      <c r="CF2" s="411"/>
      <c r="CG2" s="411"/>
      <c r="CH2" s="411"/>
      <c r="CI2" s="411"/>
      <c r="CJ2" s="358"/>
      <c r="CL2" s="411" t="s">
        <v>112</v>
      </c>
      <c r="CM2" s="411"/>
      <c r="CN2" s="411"/>
      <c r="CO2" s="411"/>
      <c r="CP2" s="411"/>
      <c r="CQ2" s="411"/>
      <c r="CR2" s="411"/>
      <c r="CS2" s="411"/>
      <c r="CT2" s="411"/>
      <c r="CU2" s="411"/>
      <c r="CV2" s="411"/>
      <c r="CW2" s="411"/>
      <c r="CX2" s="411"/>
      <c r="CY2" s="411"/>
      <c r="CZ2" s="411"/>
      <c r="DA2" s="411"/>
      <c r="DB2" s="411"/>
      <c r="DC2" s="411"/>
      <c r="DD2" s="411"/>
      <c r="DE2" s="411"/>
      <c r="DF2" s="411"/>
      <c r="DG2" s="411"/>
      <c r="DH2" s="411"/>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25"/>
      <c r="C3" s="425"/>
      <c r="D3" s="425"/>
      <c r="E3" s="425"/>
      <c r="F3" s="425"/>
      <c r="G3" s="425"/>
      <c r="H3" s="425"/>
      <c r="I3" s="425"/>
      <c r="J3" s="425"/>
      <c r="K3" s="425"/>
      <c r="L3" s="425"/>
      <c r="M3" s="426"/>
      <c r="N3" s="139"/>
      <c r="O3" s="427">
        <v>2016</v>
      </c>
      <c r="P3" s="428"/>
      <c r="Q3" s="428"/>
      <c r="R3" s="428"/>
      <c r="S3" s="428"/>
      <c r="T3" s="428"/>
      <c r="U3" s="428"/>
      <c r="V3" s="428"/>
      <c r="W3" s="428"/>
      <c r="X3" s="428"/>
      <c r="Y3" s="428"/>
      <c r="Z3" s="428"/>
      <c r="AA3" s="428"/>
      <c r="AB3" s="428"/>
      <c r="AC3" s="428"/>
      <c r="AD3" s="428"/>
      <c r="AE3" s="428"/>
      <c r="AF3" s="428"/>
      <c r="AG3" s="428"/>
      <c r="AH3" s="428"/>
      <c r="AI3" s="428"/>
      <c r="AJ3" s="428"/>
      <c r="AK3" s="428"/>
      <c r="AL3" s="429"/>
      <c r="AM3" s="264"/>
      <c r="AN3" s="417">
        <v>2017</v>
      </c>
      <c r="AO3" s="418"/>
      <c r="AP3" s="418"/>
      <c r="AQ3" s="418"/>
      <c r="AR3" s="418"/>
      <c r="AS3" s="418"/>
      <c r="AT3" s="418"/>
      <c r="AU3" s="418"/>
      <c r="AV3" s="418"/>
      <c r="AW3" s="418"/>
      <c r="AX3" s="418"/>
      <c r="AY3" s="418"/>
      <c r="AZ3" s="418"/>
      <c r="BA3" s="418"/>
      <c r="BB3" s="418"/>
      <c r="BC3" s="418"/>
      <c r="BD3" s="418"/>
      <c r="BE3" s="418"/>
      <c r="BF3" s="418"/>
      <c r="BG3" s="418"/>
      <c r="BH3" s="418"/>
      <c r="BI3" s="418"/>
      <c r="BJ3" s="418"/>
      <c r="BK3" s="419"/>
      <c r="BL3" s="264"/>
      <c r="BM3" s="412">
        <v>2018</v>
      </c>
      <c r="BN3" s="413"/>
      <c r="BO3" s="413"/>
      <c r="BP3" s="413"/>
      <c r="BQ3" s="413"/>
      <c r="BR3" s="413"/>
      <c r="BS3" s="413"/>
      <c r="BT3" s="413"/>
      <c r="BU3" s="413"/>
      <c r="BV3" s="413"/>
      <c r="BW3" s="413"/>
      <c r="BX3" s="413"/>
      <c r="BY3" s="413"/>
      <c r="BZ3" s="413"/>
      <c r="CA3" s="413"/>
      <c r="CB3" s="413"/>
      <c r="CC3" s="413"/>
      <c r="CD3" s="413"/>
      <c r="CE3" s="413"/>
      <c r="CF3" s="413"/>
      <c r="CG3" s="413"/>
      <c r="CH3" s="413"/>
      <c r="CI3" s="413"/>
      <c r="CJ3" s="413"/>
      <c r="CK3" s="264"/>
      <c r="CL3" s="412">
        <v>2019</v>
      </c>
      <c r="CM3" s="413"/>
      <c r="CN3" s="413"/>
      <c r="CO3" s="413"/>
      <c r="CP3" s="413"/>
      <c r="CQ3" s="413"/>
      <c r="CR3" s="413"/>
      <c r="CS3" s="413"/>
      <c r="CT3" s="413"/>
      <c r="CU3" s="413"/>
      <c r="CV3" s="413"/>
      <c r="CW3" s="413"/>
      <c r="CX3" s="413"/>
      <c r="CY3" s="413"/>
      <c r="CZ3" s="413"/>
      <c r="DA3" s="413"/>
      <c r="DB3" s="413"/>
      <c r="DC3" s="413"/>
      <c r="DD3" s="413"/>
      <c r="DE3" s="413"/>
      <c r="DF3" s="413"/>
      <c r="DG3" s="413"/>
      <c r="DH3" s="413"/>
      <c r="DI3" s="413"/>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23" t="s">
        <v>55</v>
      </c>
      <c r="B4" s="420" t="s">
        <v>113</v>
      </c>
      <c r="C4" s="421"/>
      <c r="D4" s="420" t="s">
        <v>114</v>
      </c>
      <c r="E4" s="421"/>
      <c r="F4" s="420" t="s">
        <v>115</v>
      </c>
      <c r="G4" s="421"/>
      <c r="H4" s="420" t="s">
        <v>116</v>
      </c>
      <c r="I4" s="421"/>
      <c r="J4" s="420" t="s">
        <v>117</v>
      </c>
      <c r="K4" s="421"/>
      <c r="L4" s="420" t="s">
        <v>118</v>
      </c>
      <c r="M4" s="421"/>
      <c r="N4" s="140"/>
      <c r="O4" s="420" t="s">
        <v>119</v>
      </c>
      <c r="P4" s="421"/>
      <c r="Q4" s="414" t="s">
        <v>120</v>
      </c>
      <c r="R4" s="415"/>
      <c r="S4" s="414" t="s">
        <v>121</v>
      </c>
      <c r="T4" s="415"/>
      <c r="U4" s="414" t="s">
        <v>122</v>
      </c>
      <c r="V4" s="415"/>
      <c r="W4" s="414" t="s">
        <v>123</v>
      </c>
      <c r="X4" s="415"/>
      <c r="Y4" s="414" t="s">
        <v>124</v>
      </c>
      <c r="Z4" s="415"/>
      <c r="AA4" s="414" t="s">
        <v>125</v>
      </c>
      <c r="AB4" s="415"/>
      <c r="AC4" s="414" t="s">
        <v>126</v>
      </c>
      <c r="AD4" s="415"/>
      <c r="AE4" s="414" t="s">
        <v>127</v>
      </c>
      <c r="AF4" s="415"/>
      <c r="AG4" s="414" t="s">
        <v>128</v>
      </c>
      <c r="AH4" s="415"/>
      <c r="AI4" s="414" t="s">
        <v>129</v>
      </c>
      <c r="AJ4" s="415"/>
      <c r="AK4" s="414" t="s">
        <v>130</v>
      </c>
      <c r="AL4" s="415"/>
      <c r="AM4" s="264"/>
      <c r="AN4" s="414" t="s">
        <v>137</v>
      </c>
      <c r="AO4" s="415"/>
      <c r="AP4" s="414" t="s">
        <v>139</v>
      </c>
      <c r="AQ4" s="415"/>
      <c r="AR4" s="414" t="s">
        <v>140</v>
      </c>
      <c r="AS4" s="415"/>
      <c r="AT4" s="414" t="s">
        <v>141</v>
      </c>
      <c r="AU4" s="415"/>
      <c r="AV4" s="414" t="s">
        <v>142</v>
      </c>
      <c r="AW4" s="415"/>
      <c r="AX4" s="414" t="s">
        <v>143</v>
      </c>
      <c r="AY4" s="415"/>
      <c r="AZ4" s="414" t="s">
        <v>144</v>
      </c>
      <c r="BA4" s="415"/>
      <c r="BB4" s="414" t="s">
        <v>145</v>
      </c>
      <c r="BC4" s="415"/>
      <c r="BD4" s="414" t="s">
        <v>146</v>
      </c>
      <c r="BE4" s="415"/>
      <c r="BF4" s="414" t="s">
        <v>154</v>
      </c>
      <c r="BG4" s="415"/>
      <c r="BH4" s="414" t="s">
        <v>156</v>
      </c>
      <c r="BI4" s="415"/>
      <c r="BJ4" s="414" t="s">
        <v>158</v>
      </c>
      <c r="BK4" s="415"/>
      <c r="BL4" s="264"/>
      <c r="BM4" s="414" t="s">
        <v>160</v>
      </c>
      <c r="BN4" s="415"/>
      <c r="BO4" s="414" t="s">
        <v>176</v>
      </c>
      <c r="BP4" s="415"/>
      <c r="BQ4" s="414" t="s">
        <v>177</v>
      </c>
      <c r="BR4" s="415"/>
      <c r="BS4" s="414" t="s">
        <v>161</v>
      </c>
      <c r="BT4" s="415"/>
      <c r="BU4" s="414" t="s">
        <v>162</v>
      </c>
      <c r="BV4" s="415"/>
      <c r="BW4" s="414" t="s">
        <v>163</v>
      </c>
      <c r="BX4" s="415" t="s">
        <v>162</v>
      </c>
      <c r="BY4" s="408" t="s">
        <v>164</v>
      </c>
      <c r="BZ4" s="406"/>
      <c r="CA4" s="408" t="s">
        <v>165</v>
      </c>
      <c r="CB4" s="406"/>
      <c r="CC4" s="408" t="s">
        <v>166</v>
      </c>
      <c r="CD4" s="406"/>
      <c r="CE4" s="408" t="s">
        <v>167</v>
      </c>
      <c r="CF4" s="406"/>
      <c r="CG4" s="408" t="s">
        <v>168</v>
      </c>
      <c r="CH4" s="406"/>
      <c r="CI4" s="408" t="s">
        <v>169</v>
      </c>
      <c r="CJ4" s="406"/>
      <c r="CK4" s="264"/>
      <c r="CL4" s="408" t="s">
        <v>181</v>
      </c>
      <c r="CM4" s="406"/>
      <c r="CN4" s="408" t="s">
        <v>182</v>
      </c>
      <c r="CO4" s="406"/>
      <c r="CP4" s="408" t="s">
        <v>183</v>
      </c>
      <c r="CQ4" s="406"/>
      <c r="CR4" s="408" t="s">
        <v>184</v>
      </c>
      <c r="CS4" s="406"/>
      <c r="CT4" s="408" t="s">
        <v>185</v>
      </c>
      <c r="CU4" s="406"/>
      <c r="CV4" s="408" t="s">
        <v>186</v>
      </c>
      <c r="CW4" s="406"/>
      <c r="CX4" s="408" t="s">
        <v>188</v>
      </c>
      <c r="CY4" s="406"/>
      <c r="CZ4" s="408" t="s">
        <v>189</v>
      </c>
      <c r="DA4" s="406"/>
      <c r="DB4" s="408" t="s">
        <v>190</v>
      </c>
      <c r="DC4" s="406"/>
      <c r="DD4" s="408" t="s">
        <v>191</v>
      </c>
      <c r="DE4" s="406"/>
      <c r="DF4" s="408" t="s">
        <v>192</v>
      </c>
      <c r="DG4" s="406"/>
      <c r="DH4" s="408" t="s">
        <v>193</v>
      </c>
      <c r="DI4" s="406"/>
      <c r="DJ4" s="264"/>
      <c r="DK4" s="408" t="s">
        <v>194</v>
      </c>
      <c r="DL4" s="406"/>
      <c r="DM4" s="408" t="s">
        <v>195</v>
      </c>
      <c r="DN4" s="406"/>
      <c r="DO4" s="408" t="s">
        <v>196</v>
      </c>
      <c r="DP4" s="406"/>
      <c r="DQ4" s="264"/>
      <c r="DR4" s="408" t="s">
        <v>197</v>
      </c>
      <c r="DS4" s="406"/>
      <c r="DT4" s="408" t="s">
        <v>198</v>
      </c>
      <c r="DU4" s="406"/>
      <c r="DV4" s="408" t="s">
        <v>199</v>
      </c>
      <c r="DW4" s="406"/>
      <c r="DX4" s="264"/>
      <c r="DY4" s="408" t="s">
        <v>203</v>
      </c>
      <c r="DZ4" s="406"/>
      <c r="EA4" s="408" t="s">
        <v>204</v>
      </c>
      <c r="EB4" s="406"/>
      <c r="EC4" s="408" t="s">
        <v>205</v>
      </c>
      <c r="ED4" s="406"/>
      <c r="EE4" s="264"/>
      <c r="EF4" s="408" t="s">
        <v>213</v>
      </c>
      <c r="EG4" s="406"/>
      <c r="EH4" s="408" t="s">
        <v>214</v>
      </c>
      <c r="EI4" s="406"/>
      <c r="EJ4" s="408" t="s">
        <v>215</v>
      </c>
      <c r="EK4" s="406"/>
      <c r="EL4" s="264"/>
      <c r="EM4" s="408" t="s">
        <v>217</v>
      </c>
      <c r="EN4" s="406"/>
      <c r="EO4" s="408" t="s">
        <v>218</v>
      </c>
      <c r="EP4" s="406"/>
      <c r="EQ4" s="408" t="s">
        <v>219</v>
      </c>
      <c r="ER4" s="406"/>
      <c r="ES4" s="264"/>
      <c r="ET4" s="408" t="s">
        <v>220</v>
      </c>
      <c r="EU4" s="406"/>
      <c r="EV4" s="408" t="s">
        <v>221</v>
      </c>
      <c r="EW4" s="406"/>
      <c r="EX4" s="408" t="s">
        <v>222</v>
      </c>
      <c r="EY4" s="406"/>
      <c r="EZ4" s="264"/>
      <c r="FA4" s="408" t="s">
        <v>223</v>
      </c>
      <c r="FB4" s="406"/>
      <c r="FC4" s="408" t="s">
        <v>224</v>
      </c>
      <c r="FD4" s="406"/>
      <c r="FE4" s="408" t="s">
        <v>225</v>
      </c>
      <c r="FF4" s="406"/>
      <c r="FG4" s="264"/>
      <c r="FH4" s="408" t="s">
        <v>226</v>
      </c>
      <c r="FI4" s="406"/>
      <c r="FJ4" s="408" t="s">
        <v>227</v>
      </c>
      <c r="FK4" s="406"/>
      <c r="FL4" s="408" t="s">
        <v>228</v>
      </c>
      <c r="FM4" s="406"/>
      <c r="FN4" s="408" t="s">
        <v>231</v>
      </c>
      <c r="FO4" s="406"/>
      <c r="FP4" s="408" t="s">
        <v>233</v>
      </c>
      <c r="FQ4" s="406"/>
      <c r="FR4" s="408" t="s">
        <v>234</v>
      </c>
      <c r="FS4" s="406"/>
      <c r="FT4" s="264"/>
      <c r="FU4" s="408" t="s">
        <v>235</v>
      </c>
      <c r="FV4" s="406"/>
      <c r="FW4" s="408" t="s">
        <v>236</v>
      </c>
      <c r="FX4" s="406"/>
      <c r="FY4" s="408" t="s">
        <v>237</v>
      </c>
      <c r="FZ4" s="406"/>
      <c r="GA4" s="264"/>
      <c r="GB4" s="408" t="s">
        <v>238</v>
      </c>
      <c r="GC4" s="406"/>
      <c r="GD4" s="408" t="s">
        <v>239</v>
      </c>
      <c r="GE4" s="406"/>
      <c r="GF4" s="408" t="s">
        <v>240</v>
      </c>
      <c r="GG4" s="406"/>
      <c r="GH4" s="264"/>
      <c r="GI4" s="408" t="s">
        <v>241</v>
      </c>
      <c r="GJ4" s="406"/>
      <c r="GK4" s="408" t="s">
        <v>242</v>
      </c>
      <c r="GL4" s="406"/>
      <c r="GM4" s="408" t="s">
        <v>243</v>
      </c>
      <c r="GN4" s="406"/>
      <c r="GO4" s="405">
        <v>45292</v>
      </c>
      <c r="GP4" s="407"/>
      <c r="GQ4" s="405">
        <v>45323</v>
      </c>
      <c r="GR4" s="407"/>
      <c r="GS4" s="405">
        <v>45352</v>
      </c>
      <c r="GT4" s="407"/>
      <c r="GU4" s="264"/>
      <c r="GV4" s="405">
        <v>45383</v>
      </c>
      <c r="GW4" s="406"/>
      <c r="GX4" s="405">
        <v>45413</v>
      </c>
      <c r="GY4" s="406"/>
      <c r="GZ4" s="405">
        <v>45444</v>
      </c>
      <c r="HA4" s="406"/>
      <c r="HB4" s="264"/>
      <c r="HC4" s="405">
        <v>45474</v>
      </c>
      <c r="HD4" s="406"/>
      <c r="HE4" s="405">
        <v>45505</v>
      </c>
      <c r="HF4" s="406"/>
      <c r="HG4" s="405">
        <v>45536</v>
      </c>
      <c r="HH4" s="406"/>
      <c r="HI4" s="264"/>
      <c r="HJ4" s="405">
        <v>45566</v>
      </c>
      <c r="HK4" s="406"/>
      <c r="HL4" s="405">
        <v>45597</v>
      </c>
      <c r="HM4" s="406"/>
      <c r="HN4" s="405">
        <v>45627</v>
      </c>
      <c r="HO4" s="406"/>
      <c r="HP4" s="381"/>
      <c r="HQ4" s="405">
        <v>45658</v>
      </c>
      <c r="HR4" s="406"/>
      <c r="HS4" s="405">
        <v>45689</v>
      </c>
      <c r="HT4" s="407"/>
      <c r="HU4" s="405">
        <v>45717</v>
      </c>
      <c r="HV4" s="407"/>
      <c r="HW4" s="264"/>
      <c r="HX4" s="405">
        <v>45748</v>
      </c>
      <c r="HY4" s="406"/>
      <c r="HZ4" s="405">
        <v>45778</v>
      </c>
      <c r="IA4" s="406"/>
      <c r="IB4" s="405">
        <v>45809</v>
      </c>
      <c r="IC4" s="406"/>
      <c r="ID4" s="264"/>
      <c r="IE4" s="405">
        <v>45839</v>
      </c>
      <c r="IF4" s="406"/>
      <c r="IG4" s="405">
        <v>45870</v>
      </c>
      <c r="IH4" s="406"/>
      <c r="II4" s="405">
        <v>45901</v>
      </c>
      <c r="IJ4" s="406"/>
      <c r="IK4" s="264"/>
      <c r="IL4" s="405">
        <v>45931</v>
      </c>
      <c r="IM4" s="406"/>
      <c r="IN4" s="405">
        <v>45962</v>
      </c>
      <c r="IO4" s="406"/>
      <c r="IP4" s="405">
        <v>45992</v>
      </c>
      <c r="IQ4" s="406"/>
    </row>
    <row r="5" spans="1:251" ht="13.5" thickBot="1">
      <c r="A5" s="424"/>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c r="IH6" s="363"/>
      <c r="II6" s="346"/>
      <c r="IJ6" s="363"/>
      <c r="IK6" s="264"/>
      <c r="IL6" s="346"/>
      <c r="IM6" s="363"/>
      <c r="IN6" s="346"/>
      <c r="IO6" s="363"/>
      <c r="IP6" s="346"/>
      <c r="IQ6" s="363"/>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c r="IH7" s="150"/>
      <c r="II7" s="346"/>
      <c r="IJ7" s="150"/>
      <c r="IK7" s="264"/>
      <c r="IL7" s="346"/>
      <c r="IM7" s="150"/>
      <c r="IN7" s="346"/>
      <c r="IO7" s="150"/>
      <c r="IP7" s="346"/>
      <c r="IQ7" s="150"/>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c r="IH8" s="150"/>
      <c r="II8" s="346"/>
      <c r="IJ8" s="150"/>
      <c r="IK8" s="264"/>
      <c r="IL8" s="346"/>
      <c r="IM8" s="150"/>
      <c r="IN8" s="346"/>
      <c r="IO8" s="150"/>
      <c r="IP8" s="346"/>
      <c r="IQ8" s="150"/>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c r="IH9" s="150"/>
      <c r="II9" s="346"/>
      <c r="IJ9" s="150"/>
      <c r="IK9" s="264"/>
      <c r="IL9" s="346"/>
      <c r="IM9" s="150"/>
      <c r="IN9" s="346"/>
      <c r="IO9" s="150"/>
      <c r="IP9" s="346"/>
      <c r="IQ9" s="150"/>
    </row>
    <row r="10" spans="1:251" ht="13.5"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c r="IH10" s="150"/>
      <c r="II10" s="346"/>
      <c r="IJ10" s="150"/>
      <c r="IK10" s="264"/>
      <c r="IL10" s="346"/>
      <c r="IM10" s="150"/>
      <c r="IN10" s="346"/>
      <c r="IO10" s="150"/>
      <c r="IP10" s="346"/>
      <c r="IQ10" s="150"/>
    </row>
    <row r="11" spans="1:251" ht="13.5"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0</v>
      </c>
      <c r="IH11" s="156">
        <f t="shared" si="40"/>
        <v>0</v>
      </c>
      <c r="II11" s="72">
        <f t="shared" si="40"/>
        <v>0</v>
      </c>
      <c r="IJ11" s="156">
        <f t="shared" si="40"/>
        <v>0</v>
      </c>
      <c r="IK11" s="264"/>
      <c r="IL11" s="72">
        <f t="shared" ref="IL11:IQ11" si="41">SUM(IL6:IL10)</f>
        <v>0</v>
      </c>
      <c r="IM11" s="156">
        <f t="shared" si="41"/>
        <v>0</v>
      </c>
      <c r="IN11" s="72">
        <f t="shared" si="41"/>
        <v>0</v>
      </c>
      <c r="IO11" s="156">
        <f t="shared" si="41"/>
        <v>0</v>
      </c>
      <c r="IP11" s="72">
        <f t="shared" si="41"/>
        <v>0</v>
      </c>
      <c r="IQ11" s="156">
        <f t="shared" si="41"/>
        <v>0</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c r="IH13" s="169"/>
      <c r="II13" s="348"/>
      <c r="IJ13" s="169"/>
      <c r="IK13" s="264"/>
      <c r="IL13" s="348"/>
      <c r="IM13" s="169"/>
      <c r="IN13" s="348"/>
      <c r="IO13" s="169"/>
      <c r="IP13" s="348"/>
      <c r="IQ13" s="169"/>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c r="IH14" s="169"/>
      <c r="II14" s="348"/>
      <c r="IJ14" s="169"/>
      <c r="IK14" s="264"/>
      <c r="IL14" s="348"/>
      <c r="IM14" s="169"/>
      <c r="IN14" s="348"/>
      <c r="IO14" s="169"/>
      <c r="IP14" s="348"/>
      <c r="IQ14" s="169"/>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c r="IH15" s="169"/>
      <c r="II15" s="348"/>
      <c r="IJ15" s="169"/>
      <c r="IK15" s="264"/>
      <c r="IL15" s="348"/>
      <c r="IM15" s="169"/>
      <c r="IN15" s="348"/>
      <c r="IO15" s="169"/>
      <c r="IP15" s="348"/>
      <c r="IQ15" s="169"/>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c r="IH16" s="169"/>
      <c r="II16" s="348"/>
      <c r="IJ16" s="169"/>
      <c r="IK16" s="264"/>
      <c r="IL16" s="348"/>
      <c r="IM16" s="169"/>
      <c r="IN16" s="348"/>
      <c r="IO16" s="169"/>
      <c r="IP16" s="348"/>
      <c r="IQ16" s="169"/>
    </row>
    <row r="17" spans="1:251" ht="13.5"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c r="IH17" s="169"/>
      <c r="II17" s="348"/>
      <c r="IJ17" s="169"/>
      <c r="IK17" s="264"/>
      <c r="IL17" s="348"/>
      <c r="IM17" s="169"/>
      <c r="IN17" s="348"/>
      <c r="IO17" s="169"/>
      <c r="IP17" s="348"/>
      <c r="IQ17" s="169"/>
    </row>
    <row r="18" spans="1:251" ht="13.5"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0</v>
      </c>
      <c r="IH18" s="175">
        <f t="shared" si="100"/>
        <v>0</v>
      </c>
      <c r="II18" s="77">
        <f t="shared" si="100"/>
        <v>0</v>
      </c>
      <c r="IJ18" s="175">
        <f t="shared" si="100"/>
        <v>0</v>
      </c>
      <c r="IK18" s="264"/>
      <c r="IL18" s="77">
        <f t="shared" ref="IL18:IQ18" si="101">SUM(IL13:IL17)</f>
        <v>0</v>
      </c>
      <c r="IM18" s="175">
        <f t="shared" si="101"/>
        <v>0</v>
      </c>
      <c r="IN18" s="77">
        <f t="shared" si="101"/>
        <v>0</v>
      </c>
      <c r="IO18" s="175">
        <f t="shared" si="101"/>
        <v>0</v>
      </c>
      <c r="IP18" s="77">
        <f t="shared" si="101"/>
        <v>0</v>
      </c>
      <c r="IQ18" s="175">
        <f t="shared" si="101"/>
        <v>0</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c r="IH20" s="180"/>
      <c r="II20" s="349"/>
      <c r="IJ20" s="180"/>
      <c r="IK20" s="264"/>
      <c r="IL20" s="349"/>
      <c r="IM20" s="180"/>
      <c r="IN20" s="349"/>
      <c r="IO20" s="180"/>
      <c r="IP20" s="349"/>
      <c r="IQ20" s="180"/>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c r="IH21" s="180"/>
      <c r="II21" s="349"/>
      <c r="IJ21" s="180"/>
      <c r="IK21" s="264"/>
      <c r="IL21" s="349"/>
      <c r="IM21" s="180"/>
      <c r="IN21" s="349"/>
      <c r="IO21" s="180"/>
      <c r="IP21" s="349"/>
      <c r="IQ21" s="180"/>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c r="IH22" s="180"/>
      <c r="II22" s="349"/>
      <c r="IJ22" s="180"/>
      <c r="IK22" s="264"/>
      <c r="IL22" s="349"/>
      <c r="IM22" s="180"/>
      <c r="IN22" s="349"/>
      <c r="IO22" s="180"/>
      <c r="IP22" s="349"/>
      <c r="IQ22" s="180"/>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c r="IH23" s="180"/>
      <c r="II23" s="349"/>
      <c r="IJ23" s="180"/>
      <c r="IK23" s="264"/>
      <c r="IL23" s="349"/>
      <c r="IM23" s="180"/>
      <c r="IN23" s="349"/>
      <c r="IO23" s="180"/>
      <c r="IP23" s="349"/>
      <c r="IQ23" s="180"/>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c r="IH24" s="180"/>
      <c r="II24" s="349"/>
      <c r="IJ24" s="180"/>
      <c r="IK24" s="264"/>
      <c r="IL24" s="349"/>
      <c r="IM24" s="180"/>
      <c r="IN24" s="349"/>
      <c r="IO24" s="180"/>
      <c r="IP24" s="349"/>
      <c r="IQ24" s="180"/>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c r="IH25" s="180"/>
      <c r="II25" s="349"/>
      <c r="IJ25" s="180"/>
      <c r="IK25" s="264"/>
      <c r="IL25" s="349"/>
      <c r="IM25" s="180"/>
      <c r="IN25" s="349"/>
      <c r="IO25" s="180"/>
      <c r="IP25" s="349"/>
      <c r="IQ25" s="180"/>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c r="IH26" s="180"/>
      <c r="II26" s="349"/>
      <c r="IJ26" s="180"/>
      <c r="IK26" s="264"/>
      <c r="IL26" s="349"/>
      <c r="IM26" s="180"/>
      <c r="IN26" s="349"/>
      <c r="IO26" s="180"/>
      <c r="IP26" s="349"/>
      <c r="IQ26" s="180"/>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c r="IH27" s="180"/>
      <c r="II27" s="349"/>
      <c r="IJ27" s="180"/>
      <c r="IK27" s="264"/>
      <c r="IL27" s="349"/>
      <c r="IM27" s="180"/>
      <c r="IN27" s="349"/>
      <c r="IO27" s="180"/>
      <c r="IP27" s="349"/>
      <c r="IQ27" s="180"/>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c r="IH28" s="180"/>
      <c r="II28" s="349"/>
      <c r="IJ28" s="180"/>
      <c r="IK28" s="264"/>
      <c r="IL28" s="349"/>
      <c r="IM28" s="180"/>
      <c r="IN28" s="349"/>
      <c r="IO28" s="180"/>
      <c r="IP28" s="349"/>
      <c r="IQ28" s="180"/>
    </row>
    <row r="29" spans="1:251" ht="13.5"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c r="IH29" s="180"/>
      <c r="II29" s="349"/>
      <c r="IJ29" s="180"/>
      <c r="IK29" s="264"/>
      <c r="IL29" s="349"/>
      <c r="IM29" s="180"/>
      <c r="IN29" s="349"/>
      <c r="IO29" s="180"/>
      <c r="IP29" s="349"/>
      <c r="IQ29" s="180"/>
    </row>
    <row r="30" spans="1:251" ht="13.5"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0</v>
      </c>
      <c r="IH30" s="188">
        <f t="shared" si="149"/>
        <v>0</v>
      </c>
      <c r="II30" s="187">
        <f t="shared" si="149"/>
        <v>0</v>
      </c>
      <c r="IJ30" s="188">
        <f t="shared" si="149"/>
        <v>0</v>
      </c>
      <c r="IK30" s="264"/>
      <c r="IL30" s="187">
        <f t="shared" ref="IL30:IQ30" si="150">SUM(IL20:IL29)</f>
        <v>0</v>
      </c>
      <c r="IM30" s="188">
        <f t="shared" si="150"/>
        <v>0</v>
      </c>
      <c r="IN30" s="187">
        <f t="shared" si="150"/>
        <v>0</v>
      </c>
      <c r="IO30" s="188">
        <f t="shared" si="150"/>
        <v>0</v>
      </c>
      <c r="IP30" s="187">
        <f t="shared" si="150"/>
        <v>0</v>
      </c>
      <c r="IQ30" s="188">
        <f t="shared" si="150"/>
        <v>0</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c r="IH32" s="193"/>
      <c r="II32" s="351"/>
      <c r="IJ32" s="193"/>
      <c r="IK32" s="264"/>
      <c r="IL32" s="351"/>
      <c r="IM32" s="193"/>
      <c r="IN32" s="351"/>
      <c r="IO32" s="193"/>
      <c r="IP32" s="351"/>
      <c r="IQ32" s="193"/>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c r="IH33" s="193"/>
      <c r="II33" s="351"/>
      <c r="IJ33" s="193"/>
      <c r="IK33" s="264"/>
      <c r="IL33" s="351"/>
      <c r="IM33" s="193"/>
      <c r="IN33" s="351"/>
      <c r="IO33" s="193"/>
      <c r="IP33" s="351"/>
      <c r="IQ33" s="193"/>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c r="IH34" s="193"/>
      <c r="II34" s="351"/>
      <c r="IJ34" s="193"/>
      <c r="IK34" s="264"/>
      <c r="IL34" s="351"/>
      <c r="IM34" s="193"/>
      <c r="IN34" s="351"/>
      <c r="IO34" s="193"/>
      <c r="IP34" s="351"/>
      <c r="IQ34" s="193"/>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c r="IH35" s="193"/>
      <c r="II35" s="351"/>
      <c r="IJ35" s="193"/>
      <c r="IK35" s="264"/>
      <c r="IL35" s="351"/>
      <c r="IM35" s="193"/>
      <c r="IN35" s="351"/>
      <c r="IO35" s="193"/>
      <c r="IP35" s="351"/>
      <c r="IQ35" s="193"/>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c r="IH36" s="193"/>
      <c r="II36" s="351"/>
      <c r="IJ36" s="193"/>
      <c r="IK36" s="264"/>
      <c r="IL36" s="351"/>
      <c r="IM36" s="193"/>
      <c r="IN36" s="351"/>
      <c r="IO36" s="193"/>
      <c r="IP36" s="351"/>
      <c r="IQ36" s="193"/>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c r="IH37" s="193"/>
      <c r="II37" s="351"/>
      <c r="IJ37" s="193"/>
      <c r="IK37" s="264"/>
      <c r="IL37" s="351"/>
      <c r="IM37" s="193"/>
      <c r="IN37" s="351"/>
      <c r="IO37" s="193"/>
      <c r="IP37" s="351"/>
      <c r="IQ37" s="193"/>
    </row>
    <row r="38" spans="1:251" ht="13.5"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c r="IH38" s="193"/>
      <c r="II38" s="351"/>
      <c r="IJ38" s="193"/>
      <c r="IK38" s="264"/>
      <c r="IL38" s="351"/>
      <c r="IM38" s="193"/>
      <c r="IN38" s="351"/>
      <c r="IO38" s="193"/>
      <c r="IP38" s="351"/>
      <c r="IQ38" s="193"/>
    </row>
    <row r="39" spans="1:251" ht="13.5"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0</v>
      </c>
      <c r="IH39" s="204">
        <f t="shared" si="190"/>
        <v>0</v>
      </c>
      <c r="II39" s="203">
        <f t="shared" si="190"/>
        <v>0</v>
      </c>
      <c r="IJ39" s="204">
        <f t="shared" si="190"/>
        <v>0</v>
      </c>
      <c r="IK39" s="264"/>
      <c r="IL39" s="203">
        <f t="shared" ref="IL39:IQ39" si="191">SUM(IL32:IL38)</f>
        <v>0</v>
      </c>
      <c r="IM39" s="204">
        <f t="shared" si="191"/>
        <v>0</v>
      </c>
      <c r="IN39" s="203">
        <f t="shared" si="191"/>
        <v>0</v>
      </c>
      <c r="IO39" s="204">
        <f t="shared" si="191"/>
        <v>0</v>
      </c>
      <c r="IP39" s="203">
        <f t="shared" si="191"/>
        <v>0</v>
      </c>
      <c r="IQ39" s="204">
        <f t="shared" si="191"/>
        <v>0</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c r="IH41" s="209"/>
      <c r="II41" s="352"/>
      <c r="IJ41" s="209"/>
      <c r="IK41" s="264"/>
      <c r="IL41" s="352"/>
      <c r="IM41" s="209"/>
      <c r="IN41" s="352"/>
      <c r="IO41" s="209"/>
      <c r="IP41" s="352"/>
      <c r="IQ41" s="209"/>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c r="IH42" s="209"/>
      <c r="II42" s="352"/>
      <c r="IJ42" s="209"/>
      <c r="IK42" s="264"/>
      <c r="IL42" s="352"/>
      <c r="IM42" s="209"/>
      <c r="IN42" s="352"/>
      <c r="IO42" s="209"/>
      <c r="IP42" s="352"/>
      <c r="IQ42" s="209"/>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c r="IH43" s="209"/>
      <c r="II43" s="352"/>
      <c r="IJ43" s="209"/>
      <c r="IK43" s="264"/>
      <c r="IL43" s="352"/>
      <c r="IM43" s="209"/>
      <c r="IN43" s="352"/>
      <c r="IO43" s="209"/>
      <c r="IP43" s="352"/>
      <c r="IQ43" s="209"/>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c r="IH44" s="209"/>
      <c r="II44" s="352"/>
      <c r="IJ44" s="209"/>
      <c r="IK44" s="264"/>
      <c r="IL44" s="352"/>
      <c r="IM44" s="209"/>
      <c r="IN44" s="352"/>
      <c r="IO44" s="209"/>
      <c r="IP44" s="352"/>
      <c r="IQ44" s="209"/>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c r="IH45" s="209"/>
      <c r="II45" s="352"/>
      <c r="IJ45" s="209"/>
      <c r="IK45" s="264"/>
      <c r="IL45" s="352"/>
      <c r="IM45" s="209"/>
      <c r="IN45" s="352"/>
      <c r="IO45" s="209"/>
      <c r="IP45" s="352"/>
      <c r="IQ45" s="209"/>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c r="IH46" s="209"/>
      <c r="II46" s="352"/>
      <c r="IJ46" s="209"/>
      <c r="IK46" s="264"/>
      <c r="IL46" s="352"/>
      <c r="IM46" s="209"/>
      <c r="IN46" s="352"/>
      <c r="IO46" s="209"/>
      <c r="IP46" s="352"/>
      <c r="IQ46" s="209"/>
    </row>
    <row r="47" spans="1:251" ht="13.5"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c r="IH47" s="209"/>
      <c r="II47" s="352"/>
      <c r="IJ47" s="209"/>
      <c r="IK47" s="264"/>
      <c r="IL47" s="352"/>
      <c r="IM47" s="209"/>
      <c r="IN47" s="352"/>
      <c r="IO47" s="209"/>
      <c r="IP47" s="352"/>
      <c r="IQ47" s="209"/>
    </row>
    <row r="48" spans="1:251" ht="13.5"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0</v>
      </c>
      <c r="IH48" s="217">
        <f t="shared" si="237"/>
        <v>0</v>
      </c>
      <c r="II48" s="216">
        <f t="shared" si="237"/>
        <v>0</v>
      </c>
      <c r="IJ48" s="217">
        <f t="shared" si="237"/>
        <v>0</v>
      </c>
      <c r="IK48" s="264"/>
      <c r="IL48" s="216">
        <f t="shared" ref="IL48:IQ48" si="238">SUM(IL41:IL47)</f>
        <v>0</v>
      </c>
      <c r="IM48" s="217">
        <f t="shared" si="238"/>
        <v>0</v>
      </c>
      <c r="IN48" s="216">
        <f t="shared" si="238"/>
        <v>0</v>
      </c>
      <c r="IO48" s="217">
        <f t="shared" si="238"/>
        <v>0</v>
      </c>
      <c r="IP48" s="216">
        <f t="shared" si="238"/>
        <v>0</v>
      </c>
      <c r="IQ48" s="217">
        <f t="shared" si="238"/>
        <v>0</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c r="IH50" s="222"/>
      <c r="II50" s="353"/>
      <c r="IJ50" s="222"/>
      <c r="IK50" s="264"/>
      <c r="IL50" s="353"/>
      <c r="IM50" s="222"/>
      <c r="IN50" s="353"/>
      <c r="IO50" s="222"/>
      <c r="IP50" s="353"/>
      <c r="IQ50" s="222"/>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c r="IH51" s="222"/>
      <c r="II51" s="353"/>
      <c r="IJ51" s="222"/>
      <c r="IK51" s="264"/>
      <c r="IL51" s="353"/>
      <c r="IM51" s="222"/>
      <c r="IN51" s="353"/>
      <c r="IO51" s="222"/>
      <c r="IP51" s="353"/>
      <c r="IQ51" s="222"/>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c r="IH52" s="222"/>
      <c r="II52" s="353"/>
      <c r="IJ52" s="222"/>
      <c r="IK52" s="264"/>
      <c r="IL52" s="353"/>
      <c r="IM52" s="222"/>
      <c r="IN52" s="353"/>
      <c r="IO52" s="222"/>
      <c r="IP52" s="353"/>
      <c r="IQ52" s="222"/>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c r="IH53" s="222"/>
      <c r="II53" s="353"/>
      <c r="IJ53" s="222"/>
      <c r="IK53" s="264"/>
      <c r="IL53" s="353"/>
      <c r="IM53" s="222"/>
      <c r="IN53" s="353"/>
      <c r="IO53" s="222"/>
      <c r="IP53" s="353"/>
      <c r="IQ53" s="222"/>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c r="IH54" s="222"/>
      <c r="II54" s="353"/>
      <c r="IJ54" s="222"/>
      <c r="IK54" s="264"/>
      <c r="IL54" s="353"/>
      <c r="IM54" s="222"/>
      <c r="IN54" s="353"/>
      <c r="IO54" s="222"/>
      <c r="IP54" s="353"/>
      <c r="IQ54" s="222"/>
    </row>
    <row r="55" spans="1:251" ht="13.5"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c r="IH55" s="222"/>
      <c r="II55" s="353"/>
      <c r="IJ55" s="222"/>
      <c r="IK55" s="264"/>
      <c r="IL55" s="353"/>
      <c r="IM55" s="222"/>
      <c r="IN55" s="353"/>
      <c r="IO55" s="222"/>
      <c r="IP55" s="353"/>
      <c r="IQ55" s="222"/>
    </row>
    <row r="56" spans="1:251" ht="13.5"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0</v>
      </c>
      <c r="IH56" s="230">
        <f t="shared" si="277"/>
        <v>0</v>
      </c>
      <c r="II56" s="229">
        <f t="shared" si="277"/>
        <v>0</v>
      </c>
      <c r="IJ56" s="230">
        <f t="shared" si="277"/>
        <v>0</v>
      </c>
      <c r="IK56" s="264"/>
      <c r="IL56" s="229">
        <f t="shared" ref="IL56:IQ56" si="278">SUM(IL50:IL55)</f>
        <v>0</v>
      </c>
      <c r="IM56" s="230">
        <f t="shared" si="278"/>
        <v>0</v>
      </c>
      <c r="IN56" s="229">
        <f t="shared" si="278"/>
        <v>0</v>
      </c>
      <c r="IO56" s="230">
        <f t="shared" si="278"/>
        <v>0</v>
      </c>
      <c r="IP56" s="229">
        <f t="shared" si="278"/>
        <v>0</v>
      </c>
      <c r="IQ56" s="230">
        <f t="shared" si="278"/>
        <v>0</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c r="IH58" s="235"/>
      <c r="II58" s="354"/>
      <c r="IJ58" s="235"/>
      <c r="IK58" s="264"/>
      <c r="IL58" s="354"/>
      <c r="IM58" s="235"/>
      <c r="IN58" s="354"/>
      <c r="IO58" s="235"/>
      <c r="IP58" s="354"/>
      <c r="IQ58" s="235"/>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c r="IH59" s="235"/>
      <c r="II59" s="354"/>
      <c r="IJ59" s="235"/>
      <c r="IK59" s="264"/>
      <c r="IL59" s="354"/>
      <c r="IM59" s="235"/>
      <c r="IN59" s="354"/>
      <c r="IO59" s="235"/>
      <c r="IP59" s="354"/>
      <c r="IQ59" s="235"/>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c r="IH61" s="235"/>
      <c r="II61" s="354"/>
      <c r="IJ61" s="235"/>
      <c r="IK61" s="264"/>
      <c r="IL61" s="354"/>
      <c r="IM61" s="235"/>
      <c r="IN61" s="354"/>
      <c r="IO61" s="235"/>
      <c r="IP61" s="354"/>
      <c r="IQ61" s="235"/>
    </row>
    <row r="62" spans="1:251" ht="13.5"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c r="IH62" s="235"/>
      <c r="II62" s="354"/>
      <c r="IJ62" s="235"/>
      <c r="IK62" s="264"/>
      <c r="IL62" s="354"/>
      <c r="IM62" s="235"/>
      <c r="IN62" s="354"/>
      <c r="IO62" s="235"/>
      <c r="IP62" s="354"/>
      <c r="IQ62" s="235"/>
    </row>
    <row r="63" spans="1:251" ht="13.5"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0</v>
      </c>
      <c r="IH63" s="243">
        <f t="shared" si="318"/>
        <v>0</v>
      </c>
      <c r="II63" s="242">
        <f t="shared" si="318"/>
        <v>0</v>
      </c>
      <c r="IJ63" s="243">
        <f t="shared" si="318"/>
        <v>0</v>
      </c>
      <c r="IK63" s="264"/>
      <c r="IL63" s="242">
        <f t="shared" ref="IL63:IQ63" si="319">SUM(IL58:IL62)</f>
        <v>0</v>
      </c>
      <c r="IM63" s="243">
        <f t="shared" si="319"/>
        <v>0</v>
      </c>
      <c r="IN63" s="242">
        <f t="shared" si="319"/>
        <v>0</v>
      </c>
      <c r="IO63" s="243">
        <f t="shared" si="319"/>
        <v>0</v>
      </c>
      <c r="IP63" s="242">
        <f t="shared" si="319"/>
        <v>0</v>
      </c>
      <c r="IQ63" s="243">
        <f t="shared" si="319"/>
        <v>0</v>
      </c>
    </row>
    <row r="64" spans="1:251" ht="13.5"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0</v>
      </c>
      <c r="IH65" s="281">
        <f t="shared" si="352"/>
        <v>0</v>
      </c>
      <c r="II65" s="249">
        <f t="shared" si="352"/>
        <v>0</v>
      </c>
      <c r="IJ65" s="281">
        <f t="shared" si="352"/>
        <v>0</v>
      </c>
      <c r="IK65" s="264"/>
      <c r="IL65" s="249">
        <f t="shared" ref="IL65:IQ65" si="353">IL11+IL18+IL30+IL39+IL48+IL56+IL63</f>
        <v>0</v>
      </c>
      <c r="IM65" s="281">
        <f t="shared" si="353"/>
        <v>0</v>
      </c>
      <c r="IN65" s="249">
        <f t="shared" si="353"/>
        <v>0</v>
      </c>
      <c r="IO65" s="281">
        <f t="shared" si="353"/>
        <v>0</v>
      </c>
      <c r="IP65" s="249">
        <f t="shared" si="353"/>
        <v>0</v>
      </c>
      <c r="IQ65" s="281">
        <f t="shared" si="353"/>
        <v>0</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5"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abSelected="1" workbookViewId="0">
      <selection activeCell="H16" sqref="H16"/>
    </sheetView>
  </sheetViews>
  <sheetFormatPr defaultRowHeight="15"/>
  <cols>
    <col min="1" max="1" width="33.28515625" customWidth="1"/>
    <col min="2" max="2" width="1.7109375" customWidth="1"/>
    <col min="3" max="10" width="14" customWidth="1"/>
    <col min="11" max="11" width="17" customWidth="1"/>
    <col min="13" max="13" width="10.85546875" bestFit="1" customWidth="1"/>
    <col min="20" max="20" width="0" hidden="1" customWidth="1"/>
    <col min="30" max="38" width="0" hidden="1" customWidth="1"/>
  </cols>
  <sheetData>
    <row r="2" spans="1:36" ht="16.5">
      <c r="A2" s="430" t="s">
        <v>2</v>
      </c>
      <c r="B2" s="430"/>
      <c r="C2" s="430"/>
      <c r="D2" s="430"/>
      <c r="E2" s="430"/>
      <c r="F2" s="430"/>
      <c r="G2" s="430"/>
      <c r="H2" s="430"/>
      <c r="I2" s="430"/>
      <c r="J2" s="430"/>
    </row>
    <row r="3" spans="1:36" ht="16.5">
      <c r="A3" s="430" t="s">
        <v>3</v>
      </c>
      <c r="B3" s="430"/>
      <c r="C3" s="430"/>
      <c r="D3" s="430"/>
      <c r="E3" s="430"/>
      <c r="F3" s="430"/>
      <c r="G3" s="430"/>
      <c r="H3" s="430"/>
      <c r="I3" s="430"/>
      <c r="J3" s="430"/>
    </row>
    <row r="4" spans="1:36" ht="16.5">
      <c r="A4" s="430" t="s">
        <v>211</v>
      </c>
      <c r="B4" s="430"/>
      <c r="C4" s="430"/>
      <c r="D4" s="430"/>
      <c r="E4" s="430"/>
      <c r="F4" s="430"/>
      <c r="G4" s="430"/>
      <c r="H4" s="430"/>
      <c r="I4" s="430"/>
      <c r="J4" s="430"/>
      <c r="T4">
        <v>2026</v>
      </c>
    </row>
    <row r="5" spans="1:36" ht="16.5">
      <c r="A5" s="430" t="str">
        <f>_xlfn.TEXTJOIN(" ",TRUE,"JULY 1,",T4-1," - JUNE 30,",T4)</f>
        <v>JULY 1, 2025  - JUNE 30, 2026</v>
      </c>
      <c r="B5" s="430"/>
      <c r="C5" s="430"/>
      <c r="D5" s="430"/>
      <c r="E5" s="430"/>
      <c r="F5" s="430"/>
      <c r="G5" s="430"/>
      <c r="H5" s="430"/>
      <c r="I5" s="430"/>
      <c r="J5" s="430"/>
      <c r="T5" t="s">
        <v>255</v>
      </c>
    </row>
    <row r="6" spans="1:36" ht="16.5">
      <c r="A6" s="108"/>
      <c r="B6" s="108"/>
      <c r="C6" s="108"/>
      <c r="D6" s="108"/>
      <c r="E6" s="108"/>
      <c r="F6" s="108"/>
      <c r="G6" s="108"/>
      <c r="H6" s="108"/>
      <c r="I6" s="108"/>
      <c r="J6" s="108"/>
    </row>
    <row r="7" spans="1:36" ht="16.5">
      <c r="A7" s="108"/>
      <c r="B7" s="108"/>
      <c r="C7" s="108"/>
      <c r="D7" s="108"/>
      <c r="E7" s="108"/>
      <c r="F7" s="108"/>
      <c r="G7" s="108"/>
      <c r="H7" s="108"/>
      <c r="I7" s="108"/>
      <c r="J7" s="108"/>
    </row>
    <row r="8" spans="1:36" ht="16.5">
      <c r="A8" s="108"/>
      <c r="B8" s="108"/>
      <c r="C8" s="124" t="s">
        <v>4</v>
      </c>
      <c r="D8" s="124" t="s">
        <v>5</v>
      </c>
      <c r="E8" s="124" t="s">
        <v>6</v>
      </c>
      <c r="F8" s="124" t="s">
        <v>7</v>
      </c>
      <c r="G8" s="124" t="s">
        <v>8</v>
      </c>
      <c r="H8" s="124" t="s">
        <v>9</v>
      </c>
      <c r="I8" s="124" t="s">
        <v>21</v>
      </c>
      <c r="J8" s="124" t="s">
        <v>11</v>
      </c>
    </row>
    <row r="9" spans="1:36" ht="16.5">
      <c r="A9" s="114" t="s">
        <v>26</v>
      </c>
      <c r="B9" s="108"/>
      <c r="C9" s="108" t="s">
        <v>12</v>
      </c>
      <c r="D9" s="108" t="s">
        <v>12</v>
      </c>
      <c r="E9" s="108" t="s">
        <v>12</v>
      </c>
      <c r="F9" s="108" t="s">
        <v>12</v>
      </c>
      <c r="G9" s="108" t="s">
        <v>12</v>
      </c>
      <c r="H9" s="108" t="s">
        <v>12</v>
      </c>
      <c r="I9" s="108" t="s">
        <v>12</v>
      </c>
      <c r="J9" s="108"/>
      <c r="M9" s="28"/>
    </row>
    <row r="10" spans="1:36" ht="16.5">
      <c r="A10" s="372" t="str">
        <f>_xlfn.TEXTJOIN(" ",TRUE,T5,"FY",T4-1)</f>
        <v>July FY 2025</v>
      </c>
      <c r="B10" s="111"/>
      <c r="C10" s="394">
        <f>'FY16 to FY26'!B140</f>
        <v>543174.56999999995</v>
      </c>
      <c r="D10" s="394">
        <f>'FY16 to FY26'!C140</f>
        <v>125628.08</v>
      </c>
      <c r="E10" s="394">
        <f>'FY16 to FY26'!D140</f>
        <v>863812.66999999993</v>
      </c>
      <c r="F10" s="394">
        <f>'FY16 to FY26'!E140</f>
        <v>203981.05</v>
      </c>
      <c r="G10" s="394">
        <f>'FY16 to FY26'!F140</f>
        <v>162560.57999999996</v>
      </c>
      <c r="H10" s="394">
        <f>'FY16 to FY26'!G140</f>
        <v>543712.42000000004</v>
      </c>
      <c r="I10" s="394">
        <f>'FY16 to FY26'!H140</f>
        <v>244825.81</v>
      </c>
      <c r="J10" s="394">
        <f>SUM(C10:I10)</f>
        <v>2687695.1799999997</v>
      </c>
      <c r="K10" s="28"/>
      <c r="L10" s="28"/>
      <c r="M10" s="30"/>
    </row>
    <row r="11" spans="1:36" ht="16.5">
      <c r="A11" s="372"/>
      <c r="B11" s="111"/>
      <c r="C11" s="394"/>
      <c r="D11" s="394"/>
      <c r="E11" s="394"/>
      <c r="F11" s="394"/>
      <c r="G11" s="394"/>
      <c r="H11" s="394"/>
      <c r="I11" s="394"/>
      <c r="J11" s="394"/>
      <c r="K11" s="28"/>
      <c r="L11" s="28"/>
    </row>
    <row r="12" spans="1:36" ht="16.5">
      <c r="A12" s="372" t="str">
        <f>_xlfn.TEXTJOIN(" ",TRUE,T5,"FY",T4)</f>
        <v>July FY 2026</v>
      </c>
      <c r="B12" s="111"/>
      <c r="C12" s="394">
        <f>'FY16 to FY26'!B155</f>
        <v>564934.97000000009</v>
      </c>
      <c r="D12" s="394">
        <f>'FY16 to FY26'!C155</f>
        <v>109487.12</v>
      </c>
      <c r="E12" s="394">
        <f>'FY16 to FY26'!D155</f>
        <v>966983.34</v>
      </c>
      <c r="F12" s="394">
        <f>'FY16 to FY26'!E155</f>
        <v>212330.16999999998</v>
      </c>
      <c r="G12" s="394">
        <f>'FY16 to FY26'!F155</f>
        <v>168310.78000000003</v>
      </c>
      <c r="H12" s="394">
        <f>'FY16 to FY26'!G155</f>
        <v>631475.15</v>
      </c>
      <c r="I12" s="394">
        <f>'FY16 to FY26'!H155</f>
        <v>259992.41</v>
      </c>
      <c r="J12" s="394">
        <f>SUM(C12:I12)</f>
        <v>2913513.9400000004</v>
      </c>
      <c r="K12" s="28"/>
      <c r="L12" s="28"/>
    </row>
    <row r="13" spans="1:36" ht="16.5">
      <c r="A13" s="334"/>
      <c r="B13" s="111"/>
      <c r="C13" s="111"/>
      <c r="D13" s="111"/>
      <c r="E13" s="111"/>
      <c r="F13" s="111"/>
      <c r="G13" s="111"/>
      <c r="H13" s="111"/>
      <c r="I13" s="111"/>
      <c r="J13" s="111"/>
      <c r="K13" s="28"/>
      <c r="L13" s="28"/>
    </row>
    <row r="14" spans="1:36" ht="16.5">
      <c r="A14" s="115" t="s">
        <v>208</v>
      </c>
      <c r="B14" s="109"/>
      <c r="C14" s="119">
        <f>(C12-C10)/C10</f>
        <v>4.0061522025966981E-2</v>
      </c>
      <c r="D14" s="119">
        <f t="shared" ref="D14:J14" si="0">(D12-D10)/D10</f>
        <v>-0.12848210368255256</v>
      </c>
      <c r="E14" s="119">
        <f t="shared" si="0"/>
        <v>0.11943639354120617</v>
      </c>
      <c r="F14" s="119">
        <f t="shared" si="0"/>
        <v>4.0930860979488025E-2</v>
      </c>
      <c r="G14" s="119">
        <f t="shared" si="0"/>
        <v>3.5372659226486962E-2</v>
      </c>
      <c r="H14" s="119">
        <f t="shared" si="0"/>
        <v>0.16141387757888623</v>
      </c>
      <c r="I14" s="119">
        <f t="shared" si="0"/>
        <v>6.1948533939293435E-2</v>
      </c>
      <c r="J14" s="119">
        <f t="shared" si="0"/>
        <v>8.4019483191542843E-2</v>
      </c>
      <c r="K14" s="27"/>
      <c r="L14" s="27"/>
      <c r="N14" s="375"/>
      <c r="O14" s="375"/>
      <c r="P14" s="375"/>
      <c r="Q14" s="375"/>
      <c r="R14" s="375"/>
      <c r="S14" s="375"/>
      <c r="T14" s="375"/>
    </row>
    <row r="15" spans="1:36" ht="16.5">
      <c r="A15" s="114" t="s">
        <v>209</v>
      </c>
      <c r="B15" s="108"/>
      <c r="C15" s="108"/>
      <c r="D15" s="108"/>
      <c r="E15" s="108"/>
      <c r="F15" s="108"/>
      <c r="G15" s="108"/>
      <c r="H15" s="108"/>
      <c r="I15" s="108"/>
      <c r="J15" s="108"/>
      <c r="N15" s="375"/>
      <c r="O15" s="375"/>
      <c r="P15" s="375"/>
      <c r="Q15" s="375"/>
      <c r="R15" s="375"/>
      <c r="S15" s="375"/>
      <c r="T15" s="375"/>
    </row>
    <row r="16" spans="1:36" ht="16.5">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7.25" thickBot="1">
      <c r="A17" s="120"/>
      <c r="B17" s="121"/>
      <c r="C17" s="121"/>
      <c r="D17" s="121"/>
      <c r="E17" s="121"/>
      <c r="F17" s="121"/>
      <c r="G17" s="121"/>
      <c r="H17" s="121"/>
      <c r="I17" s="121"/>
      <c r="J17" s="121"/>
      <c r="AD17" t="s">
        <v>256</v>
      </c>
      <c r="AE17">
        <f t="shared" ref="AE17:AE21" si="1">-1+$T$4</f>
        <v>2025</v>
      </c>
      <c r="AJ17">
        <v>2026</v>
      </c>
    </row>
    <row r="18" spans="1:36" ht="17.25" thickTop="1">
      <c r="A18" s="114" t="s">
        <v>27</v>
      </c>
      <c r="B18" s="108"/>
      <c r="C18" s="108"/>
      <c r="D18" s="108"/>
      <c r="E18" s="108"/>
      <c r="F18" s="108"/>
      <c r="G18" s="108"/>
      <c r="H18" s="108"/>
      <c r="I18" s="108"/>
      <c r="J18" s="108"/>
      <c r="AD18" t="s">
        <v>257</v>
      </c>
      <c r="AE18">
        <f t="shared" si="1"/>
        <v>2025</v>
      </c>
      <c r="AJ18">
        <v>2027</v>
      </c>
    </row>
    <row r="19" spans="1:36" ht="16.5">
      <c r="A19" s="110" t="str">
        <f>_xlfn.TEXTJOIN(" ",TRUE,"July -", T5, "FY",T4-1)</f>
        <v>July - July FY 2025</v>
      </c>
      <c r="B19" s="111"/>
      <c r="C19" s="394">
        <f>SUM('FY16 to FY26'!B140)</f>
        <v>543174.56999999995</v>
      </c>
      <c r="D19" s="394">
        <f>SUM('FY16 to FY26'!C140)</f>
        <v>125628.08</v>
      </c>
      <c r="E19" s="394">
        <f>SUM('FY16 to FY26'!D140)</f>
        <v>863812.66999999993</v>
      </c>
      <c r="F19" s="394">
        <f>SUM('FY16 to FY26'!E140)</f>
        <v>203981.05</v>
      </c>
      <c r="G19" s="394">
        <f>SUM('FY16 to FY26'!F140)</f>
        <v>162560.57999999996</v>
      </c>
      <c r="H19" s="394">
        <f>SUM('FY16 to FY26'!G140)</f>
        <v>543712.42000000004</v>
      </c>
      <c r="I19" s="394">
        <f>SUM('FY16 to FY26'!H140)</f>
        <v>244825.81</v>
      </c>
      <c r="J19" s="394">
        <f>SUM(C19:I19)</f>
        <v>2687695.1799999997</v>
      </c>
      <c r="K19" s="29"/>
      <c r="L19" s="28"/>
      <c r="AD19" t="s">
        <v>258</v>
      </c>
      <c r="AE19">
        <f t="shared" si="1"/>
        <v>2025</v>
      </c>
      <c r="AJ19">
        <v>2028</v>
      </c>
    </row>
    <row r="20" spans="1:36" ht="16.5">
      <c r="A20" s="110"/>
      <c r="B20" s="111"/>
      <c r="C20" s="394"/>
      <c r="D20" s="394"/>
      <c r="E20" s="394"/>
      <c r="F20" s="394"/>
      <c r="G20" s="394"/>
      <c r="H20" s="394"/>
      <c r="I20" s="394"/>
      <c r="J20" s="394"/>
      <c r="K20" s="29"/>
      <c r="L20" s="28"/>
      <c r="AD20" t="s">
        <v>259</v>
      </c>
      <c r="AE20">
        <f t="shared" si="1"/>
        <v>2025</v>
      </c>
      <c r="AJ20">
        <v>2029</v>
      </c>
    </row>
    <row r="21" spans="1:36" ht="16.5">
      <c r="A21" s="110" t="str">
        <f>_xlfn.TEXTJOIN(" ",TRUE,"July -", T5, "FY",T4)</f>
        <v>July - July FY 2026</v>
      </c>
      <c r="B21" s="108"/>
      <c r="C21" s="394">
        <f>'FY16 to FY26'!B167</f>
        <v>564934.97000000009</v>
      </c>
      <c r="D21" s="394">
        <f>'FY16 to FY26'!C167</f>
        <v>109487.12</v>
      </c>
      <c r="E21" s="394">
        <f>'FY16 to FY26'!D167</f>
        <v>966983.34</v>
      </c>
      <c r="F21" s="394">
        <f>'FY16 to FY26'!E167</f>
        <v>212330.16999999998</v>
      </c>
      <c r="G21" s="394">
        <f>'FY16 to FY26'!F167</f>
        <v>168310.78000000003</v>
      </c>
      <c r="H21" s="394">
        <f>'FY16 to FY26'!G167</f>
        <v>631475.15</v>
      </c>
      <c r="I21" s="394">
        <f>'FY16 to FY26'!H167</f>
        <v>259992.41</v>
      </c>
      <c r="J21" s="394">
        <f>SUM(C21:I21)</f>
        <v>2913513.9400000004</v>
      </c>
      <c r="AD21" t="s">
        <v>260</v>
      </c>
      <c r="AE21">
        <f t="shared" si="1"/>
        <v>2025</v>
      </c>
      <c r="AJ21">
        <v>2030</v>
      </c>
    </row>
    <row r="22" spans="1:36" ht="16.5">
      <c r="A22" s="108"/>
      <c r="B22" s="108"/>
      <c r="C22" s="343"/>
      <c r="D22" s="343"/>
      <c r="E22" s="343"/>
      <c r="F22" s="343"/>
      <c r="G22" s="343"/>
      <c r="H22" s="343"/>
      <c r="I22" s="343"/>
      <c r="J22" s="343"/>
      <c r="AD22" t="s">
        <v>261</v>
      </c>
      <c r="AE22">
        <f>$T$4</f>
        <v>2026</v>
      </c>
      <c r="AJ22">
        <v>2031</v>
      </c>
    </row>
    <row r="23" spans="1:36" ht="16.5">
      <c r="A23" s="115" t="s">
        <v>208</v>
      </c>
      <c r="B23" s="116"/>
      <c r="C23" s="119">
        <f t="shared" ref="C23:I23" si="2">(C21-C19)/C19</f>
        <v>4.0061522025966981E-2</v>
      </c>
      <c r="D23" s="119">
        <f t="shared" si="2"/>
        <v>-0.12848210368255256</v>
      </c>
      <c r="E23" s="119">
        <f t="shared" si="2"/>
        <v>0.11943639354120617</v>
      </c>
      <c r="F23" s="119">
        <f t="shared" si="2"/>
        <v>4.0930860979488025E-2</v>
      </c>
      <c r="G23" s="119">
        <f t="shared" si="2"/>
        <v>3.5372659226486962E-2</v>
      </c>
      <c r="H23" s="119">
        <f t="shared" si="2"/>
        <v>0.16141387757888623</v>
      </c>
      <c r="I23" s="119">
        <f t="shared" si="2"/>
        <v>6.1948533939293435E-2</v>
      </c>
      <c r="J23" s="119">
        <f>(J21-J19)/J19</f>
        <v>8.4019483191542843E-2</v>
      </c>
      <c r="K23" s="27"/>
      <c r="L23" s="27"/>
      <c r="AD23" t="s">
        <v>262</v>
      </c>
      <c r="AE23">
        <f t="shared" ref="AE23:AE27" si="3">$T$4</f>
        <v>2026</v>
      </c>
      <c r="AJ23">
        <v>2032</v>
      </c>
    </row>
    <row r="24" spans="1:36" ht="16.5">
      <c r="A24" s="114" t="s">
        <v>209</v>
      </c>
      <c r="B24" s="116"/>
      <c r="C24" s="116"/>
      <c r="D24" s="116"/>
      <c r="E24" s="116"/>
      <c r="F24" s="116"/>
      <c r="G24" s="116"/>
      <c r="H24" s="116"/>
      <c r="I24" s="116"/>
      <c r="J24" s="116"/>
      <c r="K24" s="27"/>
      <c r="L24" s="27"/>
      <c r="AD24" t="s">
        <v>263</v>
      </c>
      <c r="AE24">
        <f t="shared" si="3"/>
        <v>2026</v>
      </c>
      <c r="AJ24">
        <v>2033</v>
      </c>
    </row>
    <row r="25" spans="1:36" ht="17.25" thickBot="1">
      <c r="A25" s="122"/>
      <c r="B25" s="123"/>
      <c r="C25" s="123"/>
      <c r="D25" s="123"/>
      <c r="E25" s="123"/>
      <c r="F25" s="123"/>
      <c r="G25" s="123"/>
      <c r="H25" s="123"/>
      <c r="I25" s="123"/>
      <c r="J25" s="123"/>
      <c r="AD25" t="s">
        <v>264</v>
      </c>
      <c r="AE25">
        <f t="shared" si="3"/>
        <v>2026</v>
      </c>
      <c r="AJ25">
        <v>2034</v>
      </c>
    </row>
    <row r="26" spans="1:36" ht="17.25" thickTop="1">
      <c r="A26" s="114" t="s">
        <v>28</v>
      </c>
      <c r="B26" s="108"/>
      <c r="C26" s="108"/>
      <c r="D26" s="108"/>
      <c r="E26" s="108"/>
      <c r="F26" s="108"/>
      <c r="G26" s="108"/>
      <c r="H26" s="108"/>
      <c r="I26" s="108"/>
      <c r="J26" s="108"/>
      <c r="AD26" t="s">
        <v>265</v>
      </c>
      <c r="AE26">
        <f t="shared" si="3"/>
        <v>2026</v>
      </c>
      <c r="AJ26">
        <v>2035</v>
      </c>
    </row>
    <row r="27" spans="1:36" ht="16.5">
      <c r="A27" s="112" t="str">
        <f>_xlfn.TEXTJOIN(" ",TRUE,"*Projected July",T4-1,"-",T5,VLOOKUP(T5,AD16:AE27,2,FALSE))</f>
        <v>*Projected July 2025 - July 2025</v>
      </c>
      <c r="B27" s="111"/>
      <c r="C27" s="394">
        <f>SUM((C19*1.05))</f>
        <v>570333.29849999992</v>
      </c>
      <c r="D27" s="394">
        <f t="shared" ref="D27:I27" si="4">SUM((D19*1.05))</f>
        <v>131909.484</v>
      </c>
      <c r="E27" s="394">
        <f t="shared" si="4"/>
        <v>907003.30349999992</v>
      </c>
      <c r="F27" s="394">
        <f t="shared" si="4"/>
        <v>214180.10250000001</v>
      </c>
      <c r="G27" s="394">
        <f t="shared" si="4"/>
        <v>170688.60899999997</v>
      </c>
      <c r="H27" s="394">
        <f t="shared" si="4"/>
        <v>570898.04100000008</v>
      </c>
      <c r="I27" s="394">
        <f t="shared" si="4"/>
        <v>257067.1005</v>
      </c>
      <c r="J27" s="394">
        <f>SUM((J19*1.05))</f>
        <v>2822079.9389999998</v>
      </c>
      <c r="K27" s="28"/>
      <c r="L27" s="28"/>
      <c r="AD27" t="s">
        <v>266</v>
      </c>
      <c r="AE27">
        <f t="shared" si="3"/>
        <v>2026</v>
      </c>
      <c r="AJ27">
        <v>2036</v>
      </c>
    </row>
    <row r="28" spans="1:36" ht="16.5">
      <c r="A28" s="112"/>
      <c r="B28" s="111"/>
      <c r="C28" s="394"/>
      <c r="D28" s="394"/>
      <c r="E28" s="394"/>
      <c r="F28" s="394"/>
      <c r="G28" s="394"/>
      <c r="H28" s="394"/>
      <c r="I28" s="394"/>
      <c r="J28" s="394"/>
      <c r="K28" s="28"/>
      <c r="L28" s="28"/>
      <c r="AJ28">
        <v>2037</v>
      </c>
    </row>
    <row r="29" spans="1:36" ht="16.5">
      <c r="A29" s="112" t="str">
        <f>_xlfn.TEXTJOIN(" ",TRUE,"Actual July",T4-1,"-",T5,VLOOKUP(T5,AD16:AE27,2,FALSE))</f>
        <v>Actual July 2025 - July 2025</v>
      </c>
      <c r="B29" s="111"/>
      <c r="C29" s="394">
        <f>C21</f>
        <v>564934.97000000009</v>
      </c>
      <c r="D29" s="394">
        <f t="shared" ref="D29:J29" si="5">D21</f>
        <v>109487.12</v>
      </c>
      <c r="E29" s="394">
        <f t="shared" si="5"/>
        <v>966983.34</v>
      </c>
      <c r="F29" s="394">
        <f t="shared" si="5"/>
        <v>212330.16999999998</v>
      </c>
      <c r="G29" s="394">
        <f t="shared" si="5"/>
        <v>168310.78000000003</v>
      </c>
      <c r="H29" s="394">
        <f t="shared" si="5"/>
        <v>631475.15</v>
      </c>
      <c r="I29" s="394">
        <f t="shared" si="5"/>
        <v>259992.41</v>
      </c>
      <c r="J29" s="394">
        <f t="shared" si="5"/>
        <v>2913513.9400000004</v>
      </c>
      <c r="K29" s="28"/>
      <c r="L29" s="28"/>
      <c r="AJ29">
        <v>2038</v>
      </c>
    </row>
    <row r="30" spans="1:36" ht="16.5">
      <c r="A30" s="112" t="s">
        <v>12</v>
      </c>
      <c r="B30" s="117"/>
      <c r="C30" s="111"/>
      <c r="D30" s="111"/>
      <c r="E30" s="111"/>
      <c r="F30" s="111"/>
      <c r="G30" s="111"/>
      <c r="H30" s="111"/>
      <c r="I30" s="111"/>
      <c r="J30" s="111"/>
      <c r="K30" s="28"/>
      <c r="L30" s="30"/>
      <c r="AJ30">
        <v>2039</v>
      </c>
    </row>
    <row r="31" spans="1:36" ht="16.5">
      <c r="A31" s="118" t="s">
        <v>210</v>
      </c>
      <c r="B31" s="108"/>
      <c r="C31" s="395">
        <f t="shared" ref="C31:J31" si="6">C29-C27</f>
        <v>-5398.3284999998286</v>
      </c>
      <c r="D31" s="395">
        <f t="shared" si="6"/>
        <v>-22422.364000000001</v>
      </c>
      <c r="E31" s="395">
        <f t="shared" si="6"/>
        <v>59980.036500000046</v>
      </c>
      <c r="F31" s="395">
        <f t="shared" si="6"/>
        <v>-1849.9325000000244</v>
      </c>
      <c r="G31" s="395">
        <f t="shared" si="6"/>
        <v>-2377.8289999999397</v>
      </c>
      <c r="H31" s="395">
        <f t="shared" si="6"/>
        <v>60577.108999999939</v>
      </c>
      <c r="I31" s="395">
        <f t="shared" si="6"/>
        <v>2925.309500000003</v>
      </c>
      <c r="J31" s="395">
        <f t="shared" si="6"/>
        <v>91434.00100000063</v>
      </c>
      <c r="K31" s="30"/>
      <c r="AJ31">
        <v>2040</v>
      </c>
    </row>
    <row r="32" spans="1:36" ht="16.5">
      <c r="A32" s="115" t="s">
        <v>29</v>
      </c>
      <c r="B32" s="108"/>
      <c r="C32" s="108"/>
      <c r="D32" s="108"/>
      <c r="E32" s="108"/>
      <c r="F32" s="108"/>
      <c r="G32" s="108"/>
      <c r="H32" s="108"/>
      <c r="I32" s="108"/>
      <c r="J32" s="108"/>
      <c r="AJ32">
        <v>2041</v>
      </c>
    </row>
    <row r="33" spans="1:36" ht="16.5">
      <c r="A33" s="108"/>
      <c r="B33" s="108"/>
      <c r="C33" s="116"/>
      <c r="D33" s="116"/>
      <c r="E33" s="116"/>
      <c r="F33" s="116"/>
      <c r="G33" s="116"/>
      <c r="H33" s="116"/>
      <c r="I33" s="116"/>
      <c r="J33" s="116"/>
      <c r="AJ33">
        <v>2042</v>
      </c>
    </row>
    <row r="34" spans="1:36" ht="16.5">
      <c r="A34" s="108"/>
      <c r="B34" s="108"/>
      <c r="C34" s="108"/>
      <c r="D34" s="108"/>
      <c r="E34" s="108"/>
      <c r="F34" s="108"/>
      <c r="G34" s="108"/>
      <c r="H34" s="108"/>
      <c r="I34" s="108"/>
      <c r="J34" s="108"/>
      <c r="AJ34">
        <v>2043</v>
      </c>
    </row>
    <row r="35" spans="1:36" ht="16.5">
      <c r="A35" s="113" t="s">
        <v>248</v>
      </c>
      <c r="B35" s="108"/>
      <c r="C35" s="108"/>
      <c r="D35" s="113"/>
      <c r="E35" s="108"/>
      <c r="F35" s="108"/>
      <c r="G35" s="108"/>
      <c r="H35" s="108"/>
      <c r="I35" s="108"/>
      <c r="J35" s="108"/>
      <c r="AJ35">
        <v>2044</v>
      </c>
    </row>
    <row r="36" spans="1:36" ht="16.5">
      <c r="A36" s="108" t="s">
        <v>180</v>
      </c>
      <c r="B36" s="108"/>
      <c r="C36" s="108"/>
      <c r="D36" s="108"/>
      <c r="E36" s="108"/>
      <c r="F36" s="108"/>
      <c r="G36" s="108"/>
      <c r="H36" s="108"/>
      <c r="I36" s="108"/>
      <c r="J36" s="108"/>
      <c r="AJ36">
        <v>2045</v>
      </c>
    </row>
    <row r="37" spans="1:36" ht="16.5">
      <c r="A37" s="108"/>
      <c r="B37" s="108"/>
      <c r="C37" s="108"/>
      <c r="D37" s="108"/>
      <c r="E37" s="108"/>
      <c r="F37" s="108"/>
      <c r="G37" s="108"/>
      <c r="H37" s="108"/>
      <c r="I37" s="108"/>
      <c r="J37" s="108"/>
      <c r="AJ37">
        <v>2046</v>
      </c>
    </row>
    <row r="38" spans="1:36" ht="16.5">
      <c r="A38" s="108"/>
      <c r="B38" s="108"/>
      <c r="C38" s="108"/>
      <c r="D38" s="108"/>
      <c r="E38" s="108"/>
      <c r="F38" s="108"/>
      <c r="G38" s="108"/>
      <c r="H38" s="108"/>
      <c r="I38" s="108"/>
      <c r="J38" s="108"/>
      <c r="AJ38">
        <v>2047</v>
      </c>
    </row>
    <row r="39" spans="1:36" ht="16.5">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Israel Silva</cp:lastModifiedBy>
  <cp:lastPrinted>2019-06-28T19:50:03Z</cp:lastPrinted>
  <dcterms:created xsi:type="dcterms:W3CDTF">2016-03-30T20:20:43Z</dcterms:created>
  <dcterms:modified xsi:type="dcterms:W3CDTF">2025-08-11T15:35:06Z</dcterms:modified>
</cp:coreProperties>
</file>