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orud\Desktop\Tourism\Collections\FY16\"/>
    </mc:Choice>
  </mc:AlternateContent>
  <bookViews>
    <workbookView xWindow="0" yWindow="0" windowWidth="24000" windowHeight="10320"/>
  </bookViews>
  <sheets>
    <sheet name="Overall Coll %" sheetId="4" r:id="rId1"/>
    <sheet name="Monthly Collections" sheetId="2" r:id="rId2"/>
    <sheet name="FY12-FY16 Collections" sheetId="1" r:id="rId3"/>
    <sheet name="Sales by Counties" sheetId="7" r:id="rId4"/>
    <sheet name="% Collection by Region" sheetId="3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4" i="1" l="1"/>
  <c r="E38" i="4" l="1"/>
  <c r="I33" i="4"/>
  <c r="G33" i="4"/>
  <c r="E33" i="4"/>
  <c r="CG66" i="7" l="1"/>
  <c r="CG61" i="7"/>
  <c r="CF61" i="7"/>
  <c r="CE61" i="7"/>
  <c r="CD61" i="7"/>
  <c r="CC61" i="7"/>
  <c r="CB61" i="7"/>
  <c r="CA61" i="7"/>
  <c r="BZ61" i="7"/>
  <c r="BY61" i="7"/>
  <c r="BX61" i="7"/>
  <c r="BW61" i="7"/>
  <c r="BV61" i="7"/>
  <c r="BU61" i="7"/>
  <c r="BU63" i="7" s="1"/>
  <c r="BU66" i="7" s="1"/>
  <c r="BT61" i="7"/>
  <c r="BT63" i="7" s="1"/>
  <c r="BS61" i="7"/>
  <c r="BS63" i="7" s="1"/>
  <c r="BS66" i="7" s="1"/>
  <c r="BR61" i="7"/>
  <c r="BR63" i="7" s="1"/>
  <c r="BR66" i="7" s="1"/>
  <c r="BQ61" i="7"/>
  <c r="BQ63" i="7" s="1"/>
  <c r="BQ66" i="7" s="1"/>
  <c r="BP61" i="7"/>
  <c r="BP63" i="7" s="1"/>
  <c r="BP66" i="7" s="1"/>
  <c r="BO61" i="7"/>
  <c r="BO63" i="7" s="1"/>
  <c r="BO66" i="7" s="1"/>
  <c r="BN61" i="7"/>
  <c r="BN63" i="7" s="1"/>
  <c r="BN66" i="7" s="1"/>
  <c r="BM61" i="7"/>
  <c r="BL61" i="7"/>
  <c r="BK61" i="7"/>
  <c r="BJ61" i="7"/>
  <c r="CG54" i="7"/>
  <c r="CF54" i="7"/>
  <c r="CE54" i="7"/>
  <c r="CD54" i="7"/>
  <c r="CC54" i="7"/>
  <c r="CB54" i="7"/>
  <c r="CA54" i="7"/>
  <c r="BZ54" i="7"/>
  <c r="BY54" i="7"/>
  <c r="BX54" i="7"/>
  <c r="BW54" i="7"/>
  <c r="BV54" i="7"/>
  <c r="BU54" i="7"/>
  <c r="BT54" i="7"/>
  <c r="BS54" i="7"/>
  <c r="BR54" i="7"/>
  <c r="BQ54" i="7"/>
  <c r="BP54" i="7"/>
  <c r="BO54" i="7"/>
  <c r="BN54" i="7"/>
  <c r="BM54" i="7"/>
  <c r="BL54" i="7"/>
  <c r="BK54" i="7"/>
  <c r="BJ54" i="7"/>
  <c r="CG46" i="7"/>
  <c r="CF46" i="7"/>
  <c r="CE46" i="7"/>
  <c r="CD46" i="7"/>
  <c r="CC46" i="7"/>
  <c r="CB46" i="7"/>
  <c r="CA46" i="7"/>
  <c r="BZ46" i="7"/>
  <c r="BY46" i="7"/>
  <c r="BX46" i="7"/>
  <c r="BW46" i="7"/>
  <c r="BV46" i="7"/>
  <c r="BU46" i="7"/>
  <c r="BT46" i="7"/>
  <c r="BS46" i="7"/>
  <c r="BR46" i="7"/>
  <c r="BQ46" i="7"/>
  <c r="BP46" i="7"/>
  <c r="BO46" i="7"/>
  <c r="BN46" i="7"/>
  <c r="BM46" i="7"/>
  <c r="BL46" i="7"/>
  <c r="BK46" i="7"/>
  <c r="BJ46" i="7"/>
  <c r="CG37" i="7"/>
  <c r="CF37" i="7"/>
  <c r="CE37" i="7"/>
  <c r="CD37" i="7"/>
  <c r="CC37" i="7"/>
  <c r="CB37" i="7"/>
  <c r="CA37" i="7"/>
  <c r="BZ37" i="7"/>
  <c r="BY37" i="7"/>
  <c r="BX37" i="7"/>
  <c r="BW37" i="7"/>
  <c r="BV37" i="7"/>
  <c r="BU37" i="7"/>
  <c r="BT37" i="7"/>
  <c r="BS37" i="7"/>
  <c r="BR37" i="7"/>
  <c r="BQ37" i="7"/>
  <c r="BP37" i="7"/>
  <c r="BO37" i="7"/>
  <c r="BN37" i="7"/>
  <c r="BM37" i="7"/>
  <c r="BL37" i="7"/>
  <c r="BK37" i="7"/>
  <c r="BJ37" i="7"/>
  <c r="CG29" i="7"/>
  <c r="CF29" i="7"/>
  <c r="CE29" i="7"/>
  <c r="CD29" i="7"/>
  <c r="CD63" i="7" s="1"/>
  <c r="CD66" i="7" s="1"/>
  <c r="CC29" i="7"/>
  <c r="CB29" i="7"/>
  <c r="CA29" i="7"/>
  <c r="BZ29" i="7"/>
  <c r="BY29" i="7"/>
  <c r="BX29" i="7"/>
  <c r="BW29" i="7"/>
  <c r="BV29" i="7"/>
  <c r="BV63" i="7" s="1"/>
  <c r="BV66" i="7" s="1"/>
  <c r="BU29" i="7"/>
  <c r="BT29" i="7"/>
  <c r="BS29" i="7"/>
  <c r="BR29" i="7"/>
  <c r="BQ29" i="7"/>
  <c r="BP29" i="7"/>
  <c r="BO29" i="7"/>
  <c r="BN29" i="7"/>
  <c r="BM29" i="7"/>
  <c r="BL29" i="7"/>
  <c r="BK29" i="7"/>
  <c r="BJ29" i="7"/>
  <c r="BJ63" i="7" s="1"/>
  <c r="BT26" i="7"/>
  <c r="CG17" i="7"/>
  <c r="CF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BN17" i="7"/>
  <c r="BM17" i="7"/>
  <c r="BL17" i="7"/>
  <c r="BK17" i="7"/>
  <c r="BJ17" i="7"/>
  <c r="CG10" i="7"/>
  <c r="CF10" i="7"/>
  <c r="CF63" i="7" s="1"/>
  <c r="CF66" i="7" s="1"/>
  <c r="CE10" i="7"/>
  <c r="CE63" i="7" s="1"/>
  <c r="CE66" i="7" s="1"/>
  <c r="CD10" i="7"/>
  <c r="CC10" i="7"/>
  <c r="CC63" i="7" s="1"/>
  <c r="CC66" i="7" s="1"/>
  <c r="CB10" i="7"/>
  <c r="CB63" i="7" s="1"/>
  <c r="CB66" i="7" s="1"/>
  <c r="CA10" i="7"/>
  <c r="BZ10" i="7"/>
  <c r="BY10" i="7"/>
  <c r="BY63" i="7" s="1"/>
  <c r="BY66" i="7" s="1"/>
  <c r="BX10" i="7"/>
  <c r="BX63" i="7" s="1"/>
  <c r="BX66" i="7" s="1"/>
  <c r="BW10" i="7"/>
  <c r="BW63" i="7" s="1"/>
  <c r="BW66" i="7" s="1"/>
  <c r="BV10" i="7"/>
  <c r="BU10" i="7"/>
  <c r="BT10" i="7"/>
  <c r="BS10" i="7"/>
  <c r="BR10" i="7"/>
  <c r="BQ10" i="7"/>
  <c r="BP10" i="7"/>
  <c r="BO10" i="7"/>
  <c r="BN10" i="7"/>
  <c r="BM10" i="7"/>
  <c r="BM63" i="7" s="1"/>
  <c r="BL10" i="7"/>
  <c r="BL63" i="7" s="1"/>
  <c r="BK10" i="7"/>
  <c r="BK63" i="7" s="1"/>
  <c r="BJ10" i="7"/>
  <c r="J73" i="1"/>
  <c r="CA63" i="7" l="1"/>
  <c r="CA66" i="7" s="1"/>
  <c r="BZ63" i="7"/>
  <c r="BZ66" i="7" s="1"/>
  <c r="I31" i="4"/>
  <c r="G31" i="4"/>
  <c r="G72" i="1" l="1"/>
  <c r="H72" i="1"/>
  <c r="J72" i="1"/>
  <c r="F72" i="1"/>
  <c r="E72" i="1"/>
  <c r="D72" i="1"/>
  <c r="C72" i="1"/>
  <c r="B72" i="1"/>
  <c r="I29" i="4" l="1"/>
  <c r="G29" i="4"/>
  <c r="J63" i="1" l="1"/>
  <c r="J64" i="1"/>
  <c r="J65" i="1"/>
  <c r="J66" i="1"/>
  <c r="J67" i="1"/>
  <c r="J68" i="1"/>
  <c r="J69" i="1"/>
  <c r="J71" i="1"/>
  <c r="J70" i="1"/>
  <c r="H71" i="1"/>
  <c r="H70" i="1"/>
  <c r="G71" i="1"/>
  <c r="G70" i="1"/>
  <c r="F71" i="1"/>
  <c r="F70" i="1"/>
  <c r="E71" i="1"/>
  <c r="E70" i="1"/>
  <c r="D71" i="1"/>
  <c r="D70" i="1"/>
  <c r="C71" i="1"/>
  <c r="C70" i="1"/>
  <c r="B71" i="1"/>
  <c r="B70" i="1"/>
  <c r="G27" i="4" l="1"/>
  <c r="E27" i="4"/>
  <c r="C41" i="4" l="1"/>
  <c r="K41" i="4" s="1"/>
  <c r="E36" i="4"/>
  <c r="E41" i="4" s="1"/>
  <c r="L41" i="4" s="1"/>
  <c r="C36" i="4"/>
  <c r="L33" i="4"/>
  <c r="K33" i="4"/>
  <c r="L31" i="4"/>
  <c r="K31" i="4"/>
  <c r="L29" i="4"/>
  <c r="K29" i="4"/>
  <c r="L27" i="4"/>
  <c r="I27" i="4" s="1"/>
  <c r="K27" i="4"/>
  <c r="L25" i="4"/>
  <c r="K25" i="4"/>
  <c r="G25" i="4"/>
  <c r="L23" i="4"/>
  <c r="K23" i="4"/>
  <c r="G23" i="4"/>
  <c r="L21" i="4"/>
  <c r="I21" i="4" s="1"/>
  <c r="K21" i="4"/>
  <c r="G21" i="4"/>
  <c r="L19" i="4"/>
  <c r="K19" i="4"/>
  <c r="G19" i="4"/>
  <c r="L17" i="4"/>
  <c r="K17" i="4"/>
  <c r="G17" i="4"/>
  <c r="L15" i="4"/>
  <c r="K15" i="4"/>
  <c r="G15" i="4"/>
  <c r="L13" i="4"/>
  <c r="I13" i="4" s="1"/>
  <c r="K13" i="4"/>
  <c r="G13" i="4"/>
  <c r="L11" i="4"/>
  <c r="K11" i="4"/>
  <c r="G11" i="4"/>
  <c r="R34" i="3"/>
  <c r="O34" i="3"/>
  <c r="M34" i="3"/>
  <c r="K34" i="3"/>
  <c r="I34" i="3"/>
  <c r="G34" i="3"/>
  <c r="E34" i="3"/>
  <c r="C34" i="3"/>
  <c r="R26" i="3"/>
  <c r="O26" i="3"/>
  <c r="O36" i="3" s="1"/>
  <c r="M26" i="3"/>
  <c r="K26" i="3"/>
  <c r="K36" i="3" s="1"/>
  <c r="K38" i="3" s="1"/>
  <c r="I26" i="3"/>
  <c r="I36" i="3" s="1"/>
  <c r="I38" i="3" s="1"/>
  <c r="G26" i="3"/>
  <c r="G36" i="3" s="1"/>
  <c r="E26" i="3"/>
  <c r="C26" i="3"/>
  <c r="A26" i="3"/>
  <c r="R24" i="3"/>
  <c r="O24" i="3"/>
  <c r="M24" i="3"/>
  <c r="K24" i="3"/>
  <c r="I24" i="3"/>
  <c r="G24" i="3"/>
  <c r="E24" i="3"/>
  <c r="C24" i="3"/>
  <c r="A24" i="3"/>
  <c r="O16" i="3"/>
  <c r="M16" i="3"/>
  <c r="K16" i="3"/>
  <c r="I16" i="3"/>
  <c r="G16" i="3"/>
  <c r="E16" i="3"/>
  <c r="C16" i="3"/>
  <c r="A16" i="3"/>
  <c r="Q14" i="3"/>
  <c r="A14" i="3"/>
  <c r="Q12" i="3"/>
  <c r="A12" i="3"/>
  <c r="K47" i="2"/>
  <c r="J45" i="2"/>
  <c r="I45" i="2"/>
  <c r="H45" i="2"/>
  <c r="G45" i="2"/>
  <c r="F45" i="2"/>
  <c r="E45" i="2"/>
  <c r="D45" i="2"/>
  <c r="C45" i="2"/>
  <c r="B45" i="2"/>
  <c r="J44" i="2"/>
  <c r="I44" i="2"/>
  <c r="H44" i="2"/>
  <c r="G44" i="2"/>
  <c r="F44" i="2"/>
  <c r="E44" i="2"/>
  <c r="D44" i="2"/>
  <c r="C44" i="2"/>
  <c r="B44" i="2"/>
  <c r="L33" i="2"/>
  <c r="L32" i="2"/>
  <c r="L31" i="2"/>
  <c r="L30" i="2"/>
  <c r="L29" i="2"/>
  <c r="L28" i="2"/>
  <c r="L27" i="2"/>
  <c r="H21" i="2"/>
  <c r="G21" i="2"/>
  <c r="F21" i="2"/>
  <c r="E21" i="2"/>
  <c r="D21" i="2"/>
  <c r="C21" i="2"/>
  <c r="B21" i="2"/>
  <c r="I19" i="2"/>
  <c r="I18" i="2"/>
  <c r="I17" i="2"/>
  <c r="I16" i="2"/>
  <c r="I15" i="2"/>
  <c r="I14" i="2"/>
  <c r="I13" i="2"/>
  <c r="I12" i="2"/>
  <c r="I11" i="2"/>
  <c r="I10" i="2"/>
  <c r="I9" i="2"/>
  <c r="I8" i="2"/>
  <c r="H60" i="1"/>
  <c r="G60" i="1"/>
  <c r="F60" i="1"/>
  <c r="E60" i="1"/>
  <c r="E61" i="1" s="1"/>
  <c r="D60" i="1"/>
  <c r="C60" i="1"/>
  <c r="B60" i="1"/>
  <c r="J59" i="1"/>
  <c r="J52" i="1"/>
  <c r="H45" i="1"/>
  <c r="G45" i="1"/>
  <c r="F45" i="1"/>
  <c r="F46" i="1" s="1"/>
  <c r="E45" i="1"/>
  <c r="D45" i="1"/>
  <c r="C45" i="1"/>
  <c r="B45" i="1"/>
  <c r="B46" i="1" s="1"/>
  <c r="J43" i="1"/>
  <c r="J42" i="1"/>
  <c r="J41" i="1"/>
  <c r="J40" i="1"/>
  <c r="J39" i="1"/>
  <c r="J31" i="1"/>
  <c r="H31" i="1"/>
  <c r="G31" i="1"/>
  <c r="F31" i="1"/>
  <c r="E31" i="1"/>
  <c r="D31" i="1"/>
  <c r="C31" i="1"/>
  <c r="B31" i="1"/>
  <c r="J17" i="1"/>
  <c r="H17" i="1"/>
  <c r="G17" i="1"/>
  <c r="F17" i="1"/>
  <c r="E17" i="1"/>
  <c r="D17" i="1"/>
  <c r="C17" i="1"/>
  <c r="B17" i="1"/>
  <c r="H75" i="1"/>
  <c r="G75" i="1"/>
  <c r="F75" i="1"/>
  <c r="K30" i="3" s="1"/>
  <c r="E75" i="1"/>
  <c r="I30" i="3" s="1"/>
  <c r="D75" i="1"/>
  <c r="C75" i="1"/>
  <c r="B75" i="1"/>
  <c r="G76" i="1" l="1"/>
  <c r="M30" i="3"/>
  <c r="D76" i="1"/>
  <c r="G30" i="3"/>
  <c r="C76" i="1"/>
  <c r="E30" i="3"/>
  <c r="J75" i="1"/>
  <c r="C30" i="3"/>
  <c r="Q34" i="3"/>
  <c r="S34" i="3" s="1"/>
  <c r="Q24" i="3"/>
  <c r="S24" i="3" s="1"/>
  <c r="K28" i="3"/>
  <c r="Q26" i="3"/>
  <c r="I28" i="3"/>
  <c r="Q16" i="3"/>
  <c r="E28" i="3"/>
  <c r="M28" i="3"/>
  <c r="G38" i="3"/>
  <c r="O38" i="3"/>
  <c r="H76" i="1"/>
  <c r="O30" i="3"/>
  <c r="I11" i="4"/>
  <c r="I19" i="4"/>
  <c r="I17" i="4"/>
  <c r="I25" i="4"/>
  <c r="I15" i="4"/>
  <c r="I23" i="4"/>
  <c r="B76" i="1"/>
  <c r="F76" i="1"/>
  <c r="E76" i="1"/>
  <c r="C28" i="3"/>
  <c r="G28" i="3"/>
  <c r="O28" i="3"/>
  <c r="C36" i="3"/>
  <c r="C38" i="3" s="1"/>
  <c r="E36" i="3"/>
  <c r="E38" i="3" s="1"/>
  <c r="M36" i="3"/>
  <c r="M38" i="3" s="1"/>
  <c r="E46" i="2"/>
  <c r="B46" i="2"/>
  <c r="F46" i="2"/>
  <c r="L34" i="2"/>
  <c r="H47" i="2"/>
  <c r="I21" i="2"/>
  <c r="D40" i="2"/>
  <c r="H40" i="2"/>
  <c r="E47" i="2"/>
  <c r="E49" i="2" s="1"/>
  <c r="L36" i="2"/>
  <c r="F47" i="2"/>
  <c r="B47" i="2"/>
  <c r="C47" i="2"/>
  <c r="G47" i="2"/>
  <c r="L45" i="2"/>
  <c r="C40" i="2"/>
  <c r="G40" i="2"/>
  <c r="D47" i="2"/>
  <c r="J46" i="2"/>
  <c r="J40" i="2"/>
  <c r="J47" i="2"/>
  <c r="L38" i="2"/>
  <c r="L35" i="2"/>
  <c r="L37" i="2"/>
  <c r="E40" i="2"/>
  <c r="L44" i="2"/>
  <c r="C46" i="2"/>
  <c r="G46" i="2"/>
  <c r="B40" i="2"/>
  <c r="F40" i="2"/>
  <c r="D46" i="2"/>
  <c r="H46" i="2"/>
  <c r="C46" i="1"/>
  <c r="G46" i="1"/>
  <c r="B61" i="1"/>
  <c r="F61" i="1"/>
  <c r="D46" i="1"/>
  <c r="H46" i="1"/>
  <c r="C61" i="1"/>
  <c r="G61" i="1"/>
  <c r="J45" i="1"/>
  <c r="J46" i="1" s="1"/>
  <c r="E46" i="1"/>
  <c r="J60" i="1"/>
  <c r="D61" i="1"/>
  <c r="H61" i="1"/>
  <c r="Q30" i="3" l="1"/>
  <c r="Q28" i="3"/>
  <c r="Q36" i="3"/>
  <c r="Q38" i="3" s="1"/>
  <c r="S26" i="3"/>
  <c r="J61" i="1"/>
  <c r="J76" i="1"/>
  <c r="B49" i="2"/>
  <c r="B51" i="2" s="1"/>
  <c r="F49" i="2"/>
  <c r="F51" i="2" s="1"/>
  <c r="H49" i="2"/>
  <c r="H51" i="2" s="1"/>
  <c r="C49" i="2"/>
  <c r="C51" i="2" s="1"/>
  <c r="D49" i="2"/>
  <c r="D51" i="2" s="1"/>
  <c r="J49" i="2"/>
  <c r="J51" i="2" s="1"/>
  <c r="E51" i="2"/>
  <c r="I40" i="2"/>
  <c r="L40" i="2"/>
  <c r="I46" i="2"/>
  <c r="I47" i="2"/>
  <c r="G49" i="2"/>
  <c r="G51" i="2" s="1"/>
  <c r="L46" i="2"/>
  <c r="L47" i="2"/>
  <c r="L49" i="2" l="1"/>
  <c r="L51" i="2" s="1"/>
  <c r="I49" i="2"/>
  <c r="I51" i="2" s="1"/>
</calcChain>
</file>

<file path=xl/sharedStrings.xml><?xml version="1.0" encoding="utf-8"?>
<sst xmlns="http://schemas.openxmlformats.org/spreadsheetml/2006/main" count="210" uniqueCount="158">
  <si>
    <t>Idaho 2% Lodging Taxes Collected (Monthly)</t>
  </si>
  <si>
    <t>Grand Totals</t>
  </si>
  <si>
    <t>FY15</t>
  </si>
  <si>
    <t>FY14</t>
  </si>
  <si>
    <t>FY13</t>
  </si>
  <si>
    <t>FY12</t>
  </si>
  <si>
    <t>IDAHO DEPARTMENT OF COMMERCE</t>
  </si>
  <si>
    <t>IDAHO TRAVEL COUNCIL</t>
  </si>
  <si>
    <t>FY16 MONTHLY COLLECTION REPORT</t>
  </si>
  <si>
    <t>REGION I</t>
  </si>
  <si>
    <t>REGION II</t>
  </si>
  <si>
    <t>REGION III</t>
  </si>
  <si>
    <t>REGION IV</t>
  </si>
  <si>
    <t>REGION V</t>
  </si>
  <si>
    <t>REGION VI</t>
  </si>
  <si>
    <t>REGION VII</t>
  </si>
  <si>
    <t>TOTAL</t>
  </si>
  <si>
    <t>JUL (A)</t>
  </si>
  <si>
    <t xml:space="preserve"> </t>
  </si>
  <si>
    <t>AUG (A)</t>
  </si>
  <si>
    <t>SEP (A)</t>
  </si>
  <si>
    <t>OCT (A)</t>
  </si>
  <si>
    <t>NOV (A)</t>
  </si>
  <si>
    <t>DEC (A)</t>
  </si>
  <si>
    <t>JAN (A)</t>
  </si>
  <si>
    <t>FY16 MONTHLY REGIONAL COLLECTION AVAILABLE</t>
  </si>
  <si>
    <t>ADMIN</t>
  </si>
  <si>
    <t>STATEWIDE</t>
  </si>
  <si>
    <t xml:space="preserve">      REGION I</t>
  </si>
  <si>
    <t xml:space="preserve">       REGION II</t>
  </si>
  <si>
    <t xml:space="preserve">    REGION III</t>
  </si>
  <si>
    <t xml:space="preserve">    REGION IV</t>
  </si>
  <si>
    <t xml:space="preserve">     REGION V</t>
  </si>
  <si>
    <t xml:space="preserve">     REGION VI</t>
  </si>
  <si>
    <t xml:space="preserve">   REGION VII</t>
  </si>
  <si>
    <t>JUL-SEP</t>
  </si>
  <si>
    <t>OCT-DEC</t>
  </si>
  <si>
    <t>JAN-MAR</t>
  </si>
  <si>
    <t>MAR-JUN</t>
  </si>
  <si>
    <t>FY15 MONTHLY COLLECTION REPORT</t>
  </si>
  <si>
    <t>JULY 1, 2014 - JUNE 30, 2015</t>
  </si>
  <si>
    <t>COLLECTIONS FOR THE MONTH:</t>
  </si>
  <si>
    <t xml:space="preserve"> UNDER JUNE 2014</t>
  </si>
  <si>
    <t>YEAR-TO-DATE COMPARISON:</t>
  </si>
  <si>
    <t>.</t>
  </si>
  <si>
    <t>PROJECTED VS ACTUAL:</t>
  </si>
  <si>
    <t>*PROJECTED  JULY 2014 - JUNE 2015</t>
  </si>
  <si>
    <t>ACTUAL JULY 2014 - JUNE 2015</t>
  </si>
  <si>
    <t xml:space="preserve">ACTUAL OVER/UNDER PROJECTED </t>
  </si>
  <si>
    <t xml:space="preserve"> COLLECTIONS</t>
  </si>
  <si>
    <t>*YEAR TO DATE PROJECTIONS BASED ON FY14 ACTUAL RECEIPTS PLUS 7% GROWTH ESTIMATE</t>
  </si>
  <si>
    <t>FY16 MONTHLY COLLECTION STATUS REPORT</t>
  </si>
  <si>
    <t xml:space="preserve">     </t>
  </si>
  <si>
    <t xml:space="preserve">         </t>
  </si>
  <si>
    <t xml:space="preserve">    FY16 %</t>
  </si>
  <si>
    <t xml:space="preserve">      NET %</t>
  </si>
  <si>
    <t xml:space="preserve">     FY15 ACTUAL</t>
  </si>
  <si>
    <t xml:space="preserve">     FY16 ACTUAL</t>
  </si>
  <si>
    <t xml:space="preserve">  OVER/UNDER</t>
  </si>
  <si>
    <t xml:space="preserve">      OVER/UNDER</t>
  </si>
  <si>
    <t xml:space="preserve">    CUMULATIVE</t>
  </si>
  <si>
    <t xml:space="preserve">      MONTH</t>
  </si>
  <si>
    <t xml:space="preserve">     RECEIPTS</t>
  </si>
  <si>
    <t xml:space="preserve">    FY15</t>
  </si>
  <si>
    <t xml:space="preserve">      FY15</t>
  </si>
  <si>
    <t>FY 15 RECEIPTS</t>
  </si>
  <si>
    <t xml:space="preserve">   FY16 RECEIPTS</t>
  </si>
  <si>
    <t xml:space="preserve">    JULY</t>
  </si>
  <si>
    <t xml:space="preserve">    AUGUST</t>
  </si>
  <si>
    <t xml:space="preserve">    SEPTEMBER</t>
  </si>
  <si>
    <t xml:space="preserve">    OCTOBER</t>
  </si>
  <si>
    <t xml:space="preserve">    NOVEMBER</t>
  </si>
  <si>
    <t xml:space="preserve">    DECEMBER</t>
  </si>
  <si>
    <t xml:space="preserve">    JANUARY</t>
  </si>
  <si>
    <t xml:space="preserve">    FEBRUARY</t>
  </si>
  <si>
    <t xml:space="preserve">    MARCH</t>
  </si>
  <si>
    <t xml:space="preserve">    APRIL</t>
  </si>
  <si>
    <t xml:space="preserve">    MAY</t>
  </si>
  <si>
    <t xml:space="preserve">    JUNE</t>
  </si>
  <si>
    <t>GROSS COLLECTIONS</t>
  </si>
  <si>
    <t>LESS:  STC FEE</t>
  </si>
  <si>
    <t>TOTAL COLLECTIONS</t>
  </si>
  <si>
    <t>Chg from FY15</t>
  </si>
  <si>
    <t>Chg  from FY14</t>
  </si>
  <si>
    <t>Chg  from FY13</t>
  </si>
  <si>
    <t>FY15 % INCREASE OVER/UNDER FY14</t>
  </si>
  <si>
    <t>Region 1</t>
  </si>
  <si>
    <t>Region 2</t>
  </si>
  <si>
    <t>Region 3</t>
  </si>
  <si>
    <t>Region 4</t>
  </si>
  <si>
    <t>Region 5</t>
  </si>
  <si>
    <t>Region 6</t>
  </si>
  <si>
    <t>Region 7</t>
  </si>
  <si>
    <t>FY16</t>
  </si>
  <si>
    <t>County</t>
  </si>
  <si>
    <t>Benewah</t>
  </si>
  <si>
    <t>Bonner</t>
  </si>
  <si>
    <t>Boundary</t>
  </si>
  <si>
    <t>Kootenai</t>
  </si>
  <si>
    <t>Shoshone</t>
  </si>
  <si>
    <t>Reg  1 Total</t>
  </si>
  <si>
    <t>Clearwater</t>
  </si>
  <si>
    <t>Idaho</t>
  </si>
  <si>
    <t>Latah</t>
  </si>
  <si>
    <t>Lewis</t>
  </si>
  <si>
    <t>Nez Perce</t>
  </si>
  <si>
    <t>Reg 2 Total</t>
  </si>
  <si>
    <t>Ada</t>
  </si>
  <si>
    <t>Adams</t>
  </si>
  <si>
    <t>Boise</t>
  </si>
  <si>
    <t>Canyon</t>
  </si>
  <si>
    <t>Elmore</t>
  </si>
  <si>
    <t>Gem</t>
  </si>
  <si>
    <t>Owyhee</t>
  </si>
  <si>
    <t>Payette</t>
  </si>
  <si>
    <t>Valley</t>
  </si>
  <si>
    <t>Washington</t>
  </si>
  <si>
    <t>Reg 3 Total</t>
  </si>
  <si>
    <t>Cassia</t>
  </si>
  <si>
    <t>Gooding</t>
  </si>
  <si>
    <t>Jerome</t>
  </si>
  <si>
    <t>Lincoln</t>
  </si>
  <si>
    <t>Minidoka</t>
  </si>
  <si>
    <t>Twin Falls</t>
  </si>
  <si>
    <t>Reg 4 Total</t>
  </si>
  <si>
    <t>Bannock</t>
  </si>
  <si>
    <t>Bear Lake</t>
  </si>
  <si>
    <t>Bingham</t>
  </si>
  <si>
    <t>Caribou</t>
  </si>
  <si>
    <t>Franklin</t>
  </si>
  <si>
    <t>Oneida</t>
  </si>
  <si>
    <t>Power</t>
  </si>
  <si>
    <t>Reg 5 Total</t>
  </si>
  <si>
    <t>Bonneville</t>
  </si>
  <si>
    <t>Clark</t>
  </si>
  <si>
    <t>Fremont</t>
  </si>
  <si>
    <t>Jefferson</t>
  </si>
  <si>
    <t>Madison</t>
  </si>
  <si>
    <t>Teton</t>
  </si>
  <si>
    <t>Reg 6 Total</t>
  </si>
  <si>
    <t>Blaine</t>
  </si>
  <si>
    <t>Butte</t>
  </si>
  <si>
    <t>Camas</t>
  </si>
  <si>
    <t>Custer</t>
  </si>
  <si>
    <t>Lemhi</t>
  </si>
  <si>
    <t>Reg 7 Total</t>
  </si>
  <si>
    <t>State Total</t>
  </si>
  <si>
    <r>
      <t xml:space="preserve">Idaho Lodging Monthly </t>
    </r>
    <r>
      <rPr>
        <b/>
        <sz val="14"/>
        <color rgb="FFFF0000"/>
        <rFont val="Arial"/>
        <family val="2"/>
      </rPr>
      <t>Taxable Sales</t>
    </r>
    <r>
      <rPr>
        <b/>
        <sz val="14"/>
        <color theme="1"/>
        <rFont val="Arial"/>
        <family val="2"/>
      </rPr>
      <t xml:space="preserve"> - By County</t>
    </r>
  </si>
  <si>
    <r>
      <t xml:space="preserve">Note:  Empty cells indicate no lodging taxes were reported for that month.   </t>
    </r>
    <r>
      <rPr>
        <b/>
        <sz val="10"/>
        <color rgb="FFFF0000"/>
        <rFont val="Arial"/>
        <family val="2"/>
      </rPr>
      <t>Taxable Sales figures used starting with January 2015 to current.</t>
    </r>
  </si>
  <si>
    <t>FEB (A)</t>
  </si>
  <si>
    <t>MAR (A)</t>
  </si>
  <si>
    <t>JUNE 2016</t>
  </si>
  <si>
    <t>JULY 2015 - MARCH 2016</t>
  </si>
  <si>
    <t>APR (A)</t>
  </si>
  <si>
    <t>MAY (A)</t>
  </si>
  <si>
    <t>JULY 1, 2015 - MAY 31, 2016</t>
  </si>
  <si>
    <t>JULY 1, 2015 - JUNE 30, 2016</t>
  </si>
  <si>
    <t>JUN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</si>
</sst>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\ ;\(#,##0.00\)"/>
    <numFmt numFmtId="167" formatCode="#,##0.00_);\(&quot;$&quot;#,##0.00\)"/>
    <numFmt numFmtId="168" formatCode="&quot;$&quot;#,##0.00;\(&quot;$&quot;#,##0.00\)"/>
    <numFmt numFmtId="169" formatCode="0.00%;\(0.00%\)"/>
    <numFmt numFmtId="170" formatCode="&quot;$&quot;#,##0.00\);[Red]\(&quot;$&quot;#,##0.00\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name val="Geneva"/>
    </font>
    <font>
      <b/>
      <sz val="9"/>
      <name val="Geneva"/>
    </font>
    <font>
      <b/>
      <sz val="10"/>
      <name val="Geneva"/>
    </font>
    <font>
      <b/>
      <sz val="10"/>
      <color indexed="8"/>
      <name val="Geneva"/>
    </font>
    <font>
      <sz val="9"/>
      <color theme="5" tint="-0.249977111117893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sz val="11"/>
      <color theme="5" tint="-0.249977111117893"/>
      <name val="Calibri"/>
      <family val="2"/>
      <scheme val="minor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7A1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99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5">
    <xf numFmtId="0" fontId="0" fillId="0" borderId="0" xfId="0"/>
    <xf numFmtId="164" fontId="3" fillId="0" borderId="0" xfId="1" applyNumberFormat="1" applyFont="1"/>
    <xf numFmtId="0" fontId="3" fillId="0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wrapText="1"/>
    </xf>
    <xf numFmtId="165" fontId="3" fillId="0" borderId="0" xfId="3" applyNumberFormat="1" applyFont="1" applyFill="1"/>
    <xf numFmtId="3" fontId="5" fillId="0" borderId="0" xfId="0" applyNumberFormat="1" applyFont="1" applyFill="1"/>
    <xf numFmtId="3" fontId="5" fillId="0" borderId="0" xfId="0" applyNumberFormat="1" applyFont="1" applyFill="1" applyAlignment="1">
      <alignment horizontal="center"/>
    </xf>
    <xf numFmtId="0" fontId="0" fillId="0" borderId="0" xfId="0" applyFill="1"/>
    <xf numFmtId="164" fontId="6" fillId="0" borderId="0" xfId="1" applyNumberFormat="1" applyFont="1" applyFill="1"/>
    <xf numFmtId="17" fontId="4" fillId="0" borderId="0" xfId="0" applyNumberFormat="1" applyFont="1" applyFill="1" applyBorder="1" applyAlignment="1">
      <alignment horizontal="left"/>
    </xf>
    <xf numFmtId="164" fontId="6" fillId="0" borderId="0" xfId="1" applyNumberFormat="1" applyFont="1" applyFill="1" applyBorder="1"/>
    <xf numFmtId="0" fontId="4" fillId="0" borderId="0" xfId="0" applyFont="1" applyFill="1" applyBorder="1" applyAlignment="1">
      <alignment horizontal="left"/>
    </xf>
    <xf numFmtId="164" fontId="3" fillId="0" borderId="0" xfId="1" applyNumberFormat="1" applyFont="1" applyFill="1" applyBorder="1"/>
    <xf numFmtId="0" fontId="0" fillId="0" borderId="0" xfId="0" applyFill="1" applyBorder="1"/>
    <xf numFmtId="165" fontId="3" fillId="0" borderId="0" xfId="3" applyNumberFormat="1" applyFont="1" applyFill="1" applyBorder="1"/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0" fontId="8" fillId="0" borderId="0" xfId="0" applyFont="1"/>
    <xf numFmtId="0" fontId="8" fillId="0" borderId="0" xfId="0" applyFont="1" applyAlignment="1">
      <alignment horizontal="left"/>
    </xf>
    <xf numFmtId="166" fontId="8" fillId="0" borderId="0" xfId="0" applyNumberFormat="1" applyFont="1"/>
    <xf numFmtId="166" fontId="7" fillId="0" borderId="0" xfId="0" applyNumberFormat="1" applyFont="1"/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0" xfId="0" applyFont="1"/>
    <xf numFmtId="166" fontId="7" fillId="0" borderId="1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7" fontId="8" fillId="0" borderId="0" xfId="0" applyNumberFormat="1" applyFont="1" applyFill="1"/>
    <xf numFmtId="167" fontId="8" fillId="0" borderId="2" xfId="0" applyNumberFormat="1" applyFont="1" applyFill="1" applyBorder="1"/>
    <xf numFmtId="43" fontId="8" fillId="0" borderId="0" xfId="1" applyFont="1"/>
    <xf numFmtId="166" fontId="8" fillId="0" borderId="0" xfId="0" applyNumberFormat="1" applyFont="1" applyFill="1"/>
    <xf numFmtId="39" fontId="8" fillId="0" borderId="0" xfId="1" applyNumberFormat="1" applyFont="1" applyFill="1" applyBorder="1"/>
    <xf numFmtId="166" fontId="8" fillId="0" borderId="2" xfId="0" applyNumberFormat="1" applyFont="1" applyBorder="1"/>
    <xf numFmtId="168" fontId="7" fillId="0" borderId="0" xfId="0" applyNumberFormat="1" applyFont="1" applyAlignment="1">
      <alignment horizontal="left"/>
    </xf>
    <xf numFmtId="168" fontId="7" fillId="0" borderId="3" xfId="0" applyNumberFormat="1" applyFont="1" applyBorder="1"/>
    <xf numFmtId="168" fontId="7" fillId="0" borderId="4" xfId="0" applyNumberFormat="1" applyFont="1" applyBorder="1"/>
    <xf numFmtId="168" fontId="7" fillId="0" borderId="0" xfId="0" applyNumberFormat="1" applyFont="1" applyBorder="1"/>
    <xf numFmtId="168" fontId="7" fillId="0" borderId="0" xfId="0" applyNumberFormat="1" applyFont="1"/>
    <xf numFmtId="7" fontId="8" fillId="0" borderId="0" xfId="0" applyNumberFormat="1" applyFont="1"/>
    <xf numFmtId="4" fontId="8" fillId="0" borderId="0" xfId="0" applyNumberFormat="1" applyFont="1"/>
    <xf numFmtId="167" fontId="8" fillId="0" borderId="2" xfId="2" applyNumberFormat="1" applyFont="1" applyFill="1" applyBorder="1"/>
    <xf numFmtId="167" fontId="8" fillId="0" borderId="0" xfId="2" applyNumberFormat="1" applyFont="1" applyFill="1"/>
    <xf numFmtId="167" fontId="8" fillId="0" borderId="0" xfId="2" applyNumberFormat="1" applyFont="1" applyFill="1" applyBorder="1"/>
    <xf numFmtId="43" fontId="8" fillId="0" borderId="0" xfId="0" applyNumberFormat="1" applyFont="1" applyFill="1"/>
    <xf numFmtId="7" fontId="8" fillId="0" borderId="0" xfId="0" applyNumberFormat="1" applyFont="1" applyFill="1"/>
    <xf numFmtId="0" fontId="8" fillId="0" borderId="0" xfId="0" applyFont="1" applyFill="1"/>
    <xf numFmtId="168" fontId="7" fillId="0" borderId="5" xfId="0" applyNumberFormat="1" applyFont="1" applyBorder="1"/>
    <xf numFmtId="168" fontId="7" fillId="0" borderId="6" xfId="0" applyNumberFormat="1" applyFont="1" applyBorder="1"/>
    <xf numFmtId="4" fontId="8" fillId="0" borderId="0" xfId="0" applyNumberFormat="1" applyFont="1" applyFill="1"/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17" fontId="0" fillId="0" borderId="0" xfId="0" applyNumberFormat="1" applyAlignment="1"/>
    <xf numFmtId="5" fontId="0" fillId="0" borderId="0" xfId="0" applyNumberFormat="1"/>
    <xf numFmtId="44" fontId="0" fillId="0" borderId="0" xfId="2" applyFont="1"/>
    <xf numFmtId="0" fontId="11" fillId="0" borderId="0" xfId="0" applyFont="1" applyAlignment="1">
      <alignment horizontal="left"/>
    </xf>
    <xf numFmtId="169" fontId="11" fillId="0" borderId="0" xfId="0" applyNumberFormat="1" applyFont="1"/>
    <xf numFmtId="0" fontId="0" fillId="0" borderId="2" xfId="0" applyBorder="1"/>
    <xf numFmtId="7" fontId="0" fillId="0" borderId="0" xfId="0" applyNumberFormat="1"/>
    <xf numFmtId="6" fontId="0" fillId="0" borderId="0" xfId="2" applyNumberFormat="1" applyFont="1"/>
    <xf numFmtId="0" fontId="11" fillId="0" borderId="2" xfId="0" applyFont="1" applyBorder="1"/>
    <xf numFmtId="5" fontId="0" fillId="0" borderId="0" xfId="0" applyNumberFormat="1" applyAlignment="1">
      <alignment horizontal="left"/>
    </xf>
    <xf numFmtId="6" fontId="2" fillId="0" borderId="0" xfId="2" applyNumberFormat="1" applyFont="1"/>
    <xf numFmtId="5" fontId="11" fillId="0" borderId="0" xfId="0" applyNumberFormat="1" applyFont="1"/>
    <xf numFmtId="5" fontId="11" fillId="0" borderId="0" xfId="0" applyNumberFormat="1" applyFont="1" applyAlignment="1">
      <alignment horizontal="left"/>
    </xf>
    <xf numFmtId="5" fontId="11" fillId="0" borderId="2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Continuous"/>
    </xf>
    <xf numFmtId="0" fontId="12" fillId="0" borderId="0" xfId="0" applyFont="1"/>
    <xf numFmtId="166" fontId="10" fillId="0" borderId="0" xfId="0" applyNumberFormat="1" applyFont="1"/>
    <xf numFmtId="166" fontId="10" fillId="0" borderId="0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166" fontId="12" fillId="0" borderId="0" xfId="0" applyNumberFormat="1" applyFont="1"/>
    <xf numFmtId="0" fontId="12" fillId="0" borderId="0" xfId="0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7" xfId="0" applyFont="1" applyBorder="1"/>
    <xf numFmtId="166" fontId="12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0" fillId="0" borderId="0" xfId="0" applyFont="1" applyAlignment="1">
      <alignment horizontal="left"/>
    </xf>
    <xf numFmtId="7" fontId="10" fillId="0" borderId="0" xfId="0" applyNumberFormat="1" applyFont="1"/>
    <xf numFmtId="43" fontId="10" fillId="0" borderId="0" xfId="1" applyFont="1"/>
    <xf numFmtId="10" fontId="10" fillId="0" borderId="0" xfId="0" applyNumberFormat="1" applyFont="1" applyBorder="1"/>
    <xf numFmtId="10" fontId="10" fillId="0" borderId="0" xfId="0" applyNumberFormat="1" applyFont="1"/>
    <xf numFmtId="4" fontId="10" fillId="0" borderId="0" xfId="0" applyNumberFormat="1" applyFont="1"/>
    <xf numFmtId="4" fontId="10" fillId="0" borderId="0" xfId="0" applyNumberFormat="1" applyFont="1" applyAlignment="1">
      <alignment horizontal="left"/>
    </xf>
    <xf numFmtId="170" fontId="10" fillId="0" borderId="0" xfId="0" applyNumberFormat="1" applyFont="1"/>
    <xf numFmtId="166" fontId="10" fillId="0" borderId="7" xfId="0" applyNumberFormat="1" applyFont="1" applyBorder="1"/>
    <xf numFmtId="10" fontId="10" fillId="0" borderId="0" xfId="3" applyNumberFormat="1" applyFont="1"/>
    <xf numFmtId="8" fontId="12" fillId="0" borderId="8" xfId="0" applyNumberFormat="1" applyFont="1" applyBorder="1"/>
    <xf numFmtId="8" fontId="12" fillId="0" borderId="0" xfId="0" applyNumberFormat="1" applyFont="1" applyBorder="1"/>
    <xf numFmtId="8" fontId="10" fillId="0" borderId="0" xfId="0" applyNumberFormat="1" applyFont="1"/>
    <xf numFmtId="9" fontId="0" fillId="0" borderId="0" xfId="3" applyFont="1" applyFill="1"/>
    <xf numFmtId="0" fontId="15" fillId="0" borderId="0" xfId="0" applyFont="1" applyFill="1" applyAlignment="1">
      <alignment horizontal="left"/>
    </xf>
    <xf numFmtId="43" fontId="14" fillId="0" borderId="0" xfId="0" applyNumberFormat="1" applyFont="1" applyFill="1"/>
    <xf numFmtId="4" fontId="14" fillId="0" borderId="1" xfId="0" applyNumberFormat="1" applyFont="1" applyFill="1" applyBorder="1"/>
    <xf numFmtId="0" fontId="17" fillId="0" borderId="0" xfId="0" applyFont="1"/>
    <xf numFmtId="0" fontId="18" fillId="0" borderId="0" xfId="0" applyFont="1"/>
    <xf numFmtId="164" fontId="17" fillId="0" borderId="0" xfId="1" applyNumberFormat="1" applyFont="1"/>
    <xf numFmtId="164" fontId="17" fillId="0" borderId="0" xfId="1" applyNumberFormat="1" applyFont="1" applyBorder="1"/>
    <xf numFmtId="164" fontId="8" fillId="0" borderId="0" xfId="1" applyNumberFormat="1" applyFont="1" applyFill="1" applyBorder="1"/>
    <xf numFmtId="3" fontId="17" fillId="0" borderId="0" xfId="0" applyNumberFormat="1" applyFont="1" applyFill="1" applyBorder="1"/>
    <xf numFmtId="164" fontId="17" fillId="0" borderId="0" xfId="1" applyNumberFormat="1" applyFont="1" applyFill="1" applyBorder="1"/>
    <xf numFmtId="165" fontId="17" fillId="0" borderId="0" xfId="3" applyNumberFormat="1" applyFont="1" applyFill="1" applyBorder="1"/>
    <xf numFmtId="17" fontId="17" fillId="0" borderId="0" xfId="0" applyNumberFormat="1" applyFont="1" applyFill="1" applyAlignment="1">
      <alignment horizontal="left"/>
    </xf>
    <xf numFmtId="17" fontId="17" fillId="0" borderId="0" xfId="0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17" fontId="17" fillId="2" borderId="4" xfId="0" applyNumberFormat="1" applyFont="1" applyFill="1" applyBorder="1" applyAlignment="1">
      <alignment horizontal="left"/>
    </xf>
    <xf numFmtId="164" fontId="17" fillId="2" borderId="4" xfId="1" applyNumberFormat="1" applyFont="1" applyFill="1" applyBorder="1"/>
    <xf numFmtId="17" fontId="16" fillId="2" borderId="9" xfId="0" applyNumberFormat="1" applyFont="1" applyFill="1" applyBorder="1" applyAlignment="1">
      <alignment horizontal="left"/>
    </xf>
    <xf numFmtId="164" fontId="16" fillId="2" borderId="9" xfId="1" applyNumberFormat="1" applyFont="1" applyFill="1" applyBorder="1"/>
    <xf numFmtId="17" fontId="17" fillId="0" borderId="10" xfId="0" applyNumberFormat="1" applyFont="1" applyFill="1" applyBorder="1" applyAlignment="1">
      <alignment horizontal="left"/>
    </xf>
    <xf numFmtId="164" fontId="17" fillId="0" borderId="10" xfId="1" applyNumberFormat="1" applyFont="1" applyBorder="1"/>
    <xf numFmtId="17" fontId="17" fillId="0" borderId="4" xfId="0" applyNumberFormat="1" applyFont="1" applyFill="1" applyBorder="1" applyAlignment="1">
      <alignment horizontal="left"/>
    </xf>
    <xf numFmtId="164" fontId="17" fillId="0" borderId="4" xfId="1" applyNumberFormat="1" applyFont="1" applyBorder="1"/>
    <xf numFmtId="17" fontId="17" fillId="2" borderId="10" xfId="0" applyNumberFormat="1" applyFont="1" applyFill="1" applyBorder="1" applyAlignment="1">
      <alignment horizontal="left"/>
    </xf>
    <xf numFmtId="164" fontId="17" fillId="2" borderId="10" xfId="1" applyNumberFormat="1" applyFont="1" applyFill="1" applyBorder="1"/>
    <xf numFmtId="17" fontId="16" fillId="0" borderId="9" xfId="0" applyNumberFormat="1" applyFont="1" applyFill="1" applyBorder="1" applyAlignment="1">
      <alignment horizontal="left"/>
    </xf>
    <xf numFmtId="164" fontId="16" fillId="0" borderId="9" xfId="1" applyNumberFormat="1" applyFont="1" applyBorder="1"/>
    <xf numFmtId="0" fontId="16" fillId="4" borderId="9" xfId="0" applyFont="1" applyFill="1" applyBorder="1" applyAlignment="1">
      <alignment horizontal="left"/>
    </xf>
    <xf numFmtId="165" fontId="16" fillId="4" borderId="9" xfId="3" applyNumberFormat="1" applyFont="1" applyFill="1" applyBorder="1"/>
    <xf numFmtId="3" fontId="17" fillId="0" borderId="10" xfId="0" applyNumberFormat="1" applyFont="1" applyFill="1" applyBorder="1"/>
    <xf numFmtId="3" fontId="17" fillId="0" borderId="4" xfId="0" applyNumberFormat="1" applyFont="1" applyFill="1" applyBorder="1"/>
    <xf numFmtId="164" fontId="8" fillId="0" borderId="4" xfId="1" applyNumberFormat="1" applyFont="1" applyFill="1" applyBorder="1"/>
    <xf numFmtId="0" fontId="16" fillId="3" borderId="9" xfId="0" applyFont="1" applyFill="1" applyBorder="1" applyAlignment="1">
      <alignment horizontal="left"/>
    </xf>
    <xf numFmtId="165" fontId="16" fillId="3" borderId="9" xfId="3" applyNumberFormat="1" applyFont="1" applyFill="1" applyBorder="1"/>
    <xf numFmtId="0" fontId="16" fillId="2" borderId="9" xfId="0" applyFont="1" applyFill="1" applyBorder="1" applyAlignment="1">
      <alignment horizontal="left"/>
    </xf>
    <xf numFmtId="17" fontId="16" fillId="5" borderId="9" xfId="0" applyNumberFormat="1" applyFont="1" applyFill="1" applyBorder="1" applyAlignment="1">
      <alignment horizontal="left"/>
    </xf>
    <xf numFmtId="10" fontId="16" fillId="5" borderId="9" xfId="1" applyNumberFormat="1" applyFont="1" applyFill="1" applyBorder="1"/>
    <xf numFmtId="17" fontId="17" fillId="2" borderId="13" xfId="0" applyNumberFormat="1" applyFont="1" applyFill="1" applyBorder="1" applyAlignment="1">
      <alignment horizontal="left"/>
    </xf>
    <xf numFmtId="164" fontId="8" fillId="2" borderId="13" xfId="1" applyNumberFormat="1" applyFont="1" applyFill="1" applyBorder="1"/>
    <xf numFmtId="17" fontId="17" fillId="2" borderId="14" xfId="0" applyNumberFormat="1" applyFont="1" applyFill="1" applyBorder="1" applyAlignment="1">
      <alignment horizontal="left"/>
    </xf>
    <xf numFmtId="164" fontId="8" fillId="2" borderId="14" xfId="1" applyNumberFormat="1" applyFont="1" applyFill="1" applyBorder="1"/>
    <xf numFmtId="17" fontId="17" fillId="2" borderId="15" xfId="0" applyNumberFormat="1" applyFont="1" applyFill="1" applyBorder="1" applyAlignment="1">
      <alignment horizontal="left"/>
    </xf>
    <xf numFmtId="164" fontId="8" fillId="2" borderId="15" xfId="1" applyNumberFormat="1" applyFont="1" applyFill="1" applyBorder="1"/>
    <xf numFmtId="0" fontId="19" fillId="6" borderId="11" xfId="0" applyFont="1" applyFill="1" applyBorder="1" applyAlignment="1">
      <alignment horizontal="left" vertical="center" wrapText="1"/>
    </xf>
    <xf numFmtId="164" fontId="19" fillId="6" borderId="9" xfId="1" applyNumberFormat="1" applyFont="1" applyFill="1" applyBorder="1" applyAlignment="1">
      <alignment horizontal="center" vertical="center" wrapText="1"/>
    </xf>
    <xf numFmtId="164" fontId="19" fillId="6" borderId="9" xfId="1" applyNumberFormat="1" applyFont="1" applyFill="1" applyBorder="1" applyAlignment="1">
      <alignment vertical="center" wrapText="1"/>
    </xf>
    <xf numFmtId="164" fontId="19" fillId="6" borderId="12" xfId="1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3" fontId="17" fillId="0" borderId="17" xfId="0" applyNumberFormat="1" applyFont="1" applyFill="1" applyBorder="1"/>
    <xf numFmtId="3" fontId="17" fillId="0" borderId="16" xfId="0" applyNumberFormat="1" applyFont="1" applyFill="1" applyBorder="1"/>
    <xf numFmtId="3" fontId="17" fillId="0" borderId="0" xfId="0" applyNumberFormat="1" applyFont="1" applyFill="1"/>
    <xf numFmtId="10" fontId="17" fillId="0" borderId="0" xfId="0" applyNumberFormat="1" applyFont="1" applyFill="1"/>
    <xf numFmtId="0" fontId="21" fillId="0" borderId="0" xfId="0" applyFont="1"/>
    <xf numFmtId="164" fontId="17" fillId="0" borderId="0" xfId="1" applyNumberFormat="1" applyFont="1" applyFill="1"/>
    <xf numFmtId="164" fontId="17" fillId="0" borderId="17" xfId="1" applyNumberFormat="1" applyFont="1" applyFill="1" applyBorder="1"/>
    <xf numFmtId="164" fontId="17" fillId="0" borderId="16" xfId="1" applyNumberFormat="1" applyFont="1" applyFill="1" applyBorder="1"/>
    <xf numFmtId="3" fontId="17" fillId="0" borderId="16" xfId="0" applyNumberFormat="1" applyFont="1" applyBorder="1"/>
    <xf numFmtId="3" fontId="17" fillId="0" borderId="0" xfId="0" applyNumberFormat="1" applyFont="1" applyBorder="1"/>
    <xf numFmtId="3" fontId="17" fillId="0" borderId="17" xfId="0" applyNumberFormat="1" applyFont="1" applyBorder="1"/>
    <xf numFmtId="164" fontId="17" fillId="0" borderId="17" xfId="1" applyNumberFormat="1" applyFont="1" applyFill="1" applyBorder="1" applyAlignment="1">
      <alignment horizontal="right"/>
    </xf>
    <xf numFmtId="164" fontId="17" fillId="0" borderId="16" xfId="1" applyNumberFormat="1" applyFont="1" applyFill="1" applyBorder="1" applyAlignment="1">
      <alignment horizontal="right"/>
    </xf>
    <xf numFmtId="164" fontId="17" fillId="0" borderId="0" xfId="1" applyNumberFormat="1" applyFont="1" applyFill="1" applyBorder="1" applyAlignment="1">
      <alignment horizontal="right"/>
    </xf>
    <xf numFmtId="164" fontId="16" fillId="0" borderId="20" xfId="1" applyNumberFormat="1" applyFont="1" applyFill="1" applyBorder="1"/>
    <xf numFmtId="164" fontId="16" fillId="7" borderId="20" xfId="1" applyNumberFormat="1" applyFont="1" applyFill="1" applyBorder="1"/>
    <xf numFmtId="3" fontId="17" fillId="7" borderId="0" xfId="0" applyNumberFormat="1" applyFont="1" applyFill="1" applyBorder="1"/>
    <xf numFmtId="3" fontId="17" fillId="7" borderId="17" xfId="0" applyNumberFormat="1" applyFont="1" applyFill="1" applyBorder="1"/>
    <xf numFmtId="3" fontId="17" fillId="7" borderId="16" xfId="0" applyNumberFormat="1" applyFont="1" applyFill="1" applyBorder="1"/>
    <xf numFmtId="164" fontId="17" fillId="7" borderId="0" xfId="1" applyNumberFormat="1" applyFont="1" applyFill="1" applyBorder="1"/>
    <xf numFmtId="164" fontId="17" fillId="7" borderId="17" xfId="1" applyNumberFormat="1" applyFont="1" applyFill="1" applyBorder="1"/>
    <xf numFmtId="164" fontId="17" fillId="7" borderId="16" xfId="1" applyNumberFormat="1" applyFont="1" applyFill="1" applyBorder="1"/>
    <xf numFmtId="0" fontId="17" fillId="7" borderId="0" xfId="0" applyFont="1" applyFill="1" applyBorder="1"/>
    <xf numFmtId="164" fontId="17" fillId="7" borderId="17" xfId="1" applyNumberFormat="1" applyFont="1" applyFill="1" applyBorder="1" applyAlignment="1">
      <alignment horizontal="right"/>
    </xf>
    <xf numFmtId="164" fontId="16" fillId="7" borderId="18" xfId="1" applyNumberFormat="1" applyFont="1" applyFill="1" applyBorder="1"/>
    <xf numFmtId="3" fontId="16" fillId="7" borderId="29" xfId="0" applyNumberFormat="1" applyFont="1" applyFill="1" applyBorder="1"/>
    <xf numFmtId="3" fontId="16" fillId="7" borderId="30" xfId="0" applyNumberFormat="1" applyFont="1" applyFill="1" applyBorder="1"/>
    <xf numFmtId="3" fontId="16" fillId="7" borderId="31" xfId="0" applyNumberFormat="1" applyFont="1" applyFill="1" applyBorder="1"/>
    <xf numFmtId="164" fontId="16" fillId="7" borderId="29" xfId="1" applyNumberFormat="1" applyFont="1" applyFill="1" applyBorder="1"/>
    <xf numFmtId="164" fontId="16" fillId="7" borderId="30" xfId="1" applyNumberFormat="1" applyFont="1" applyFill="1" applyBorder="1"/>
    <xf numFmtId="164" fontId="16" fillId="7" borderId="31" xfId="1" applyNumberFormat="1" applyFont="1" applyFill="1" applyBorder="1"/>
    <xf numFmtId="17" fontId="16" fillId="6" borderId="25" xfId="1" applyNumberFormat="1" applyFont="1" applyFill="1" applyBorder="1" applyAlignment="1">
      <alignment horizontal="right"/>
    </xf>
    <xf numFmtId="17" fontId="16" fillId="6" borderId="26" xfId="1" applyNumberFormat="1" applyFont="1" applyFill="1" applyBorder="1" applyAlignment="1">
      <alignment horizontal="right"/>
    </xf>
    <xf numFmtId="17" fontId="16" fillId="6" borderId="27" xfId="1" applyNumberFormat="1" applyFont="1" applyFill="1" applyBorder="1" applyAlignment="1">
      <alignment horizontal="right"/>
    </xf>
    <xf numFmtId="17" fontId="16" fillId="6" borderId="27" xfId="0" applyNumberFormat="1" applyFont="1" applyFill="1" applyBorder="1" applyAlignment="1">
      <alignment horizontal="center"/>
    </xf>
    <xf numFmtId="17" fontId="16" fillId="6" borderId="25" xfId="0" applyNumberFormat="1" applyFont="1" applyFill="1" applyBorder="1" applyAlignment="1">
      <alignment horizontal="center"/>
    </xf>
    <xf numFmtId="17" fontId="16" fillId="6" borderId="26" xfId="0" applyNumberFormat="1" applyFont="1" applyFill="1" applyBorder="1" applyAlignment="1">
      <alignment horizontal="center"/>
    </xf>
    <xf numFmtId="164" fontId="16" fillId="8" borderId="20" xfId="1" applyNumberFormat="1" applyFont="1" applyFill="1" applyBorder="1"/>
    <xf numFmtId="3" fontId="17" fillId="8" borderId="0" xfId="0" applyNumberFormat="1" applyFont="1" applyFill="1" applyBorder="1"/>
    <xf numFmtId="3" fontId="17" fillId="8" borderId="17" xfId="0" applyNumberFormat="1" applyFont="1" applyFill="1" applyBorder="1"/>
    <xf numFmtId="3" fontId="17" fillId="8" borderId="16" xfId="0" applyNumberFormat="1" applyFont="1" applyFill="1" applyBorder="1"/>
    <xf numFmtId="164" fontId="17" fillId="8" borderId="0" xfId="1" applyNumberFormat="1" applyFont="1" applyFill="1" applyBorder="1"/>
    <xf numFmtId="164" fontId="17" fillId="8" borderId="17" xfId="1" applyNumberFormat="1" applyFont="1" applyFill="1" applyBorder="1"/>
    <xf numFmtId="164" fontId="17" fillId="8" borderId="16" xfId="1" applyNumberFormat="1" applyFont="1" applyFill="1" applyBorder="1"/>
    <xf numFmtId="164" fontId="16" fillId="8" borderId="18" xfId="1" applyNumberFormat="1" applyFont="1" applyFill="1" applyBorder="1"/>
    <xf numFmtId="3" fontId="16" fillId="8" borderId="29" xfId="0" applyNumberFormat="1" applyFont="1" applyFill="1" applyBorder="1"/>
    <xf numFmtId="3" fontId="16" fillId="8" borderId="30" xfId="0" applyNumberFormat="1" applyFont="1" applyFill="1" applyBorder="1"/>
    <xf numFmtId="3" fontId="16" fillId="8" borderId="31" xfId="0" applyNumberFormat="1" applyFont="1" applyFill="1" applyBorder="1"/>
    <xf numFmtId="164" fontId="16" fillId="8" borderId="29" xfId="1" applyNumberFormat="1" applyFont="1" applyFill="1" applyBorder="1"/>
    <xf numFmtId="164" fontId="16" fillId="8" borderId="30" xfId="1" applyNumberFormat="1" applyFont="1" applyFill="1" applyBorder="1"/>
    <xf numFmtId="164" fontId="16" fillId="8" borderId="31" xfId="1" applyNumberFormat="1" applyFont="1" applyFill="1" applyBorder="1"/>
    <xf numFmtId="164" fontId="16" fillId="9" borderId="20" xfId="1" applyNumberFormat="1" applyFont="1" applyFill="1" applyBorder="1"/>
    <xf numFmtId="3" fontId="17" fillId="9" borderId="0" xfId="0" applyNumberFormat="1" applyFont="1" applyFill="1" applyBorder="1"/>
    <xf numFmtId="3" fontId="17" fillId="9" borderId="17" xfId="0" applyNumberFormat="1" applyFont="1" applyFill="1" applyBorder="1"/>
    <xf numFmtId="3" fontId="17" fillId="9" borderId="16" xfId="0" applyNumberFormat="1" applyFont="1" applyFill="1" applyBorder="1"/>
    <xf numFmtId="164" fontId="17" fillId="9" borderId="0" xfId="1" applyNumberFormat="1" applyFont="1" applyFill="1" applyBorder="1"/>
    <xf numFmtId="164" fontId="17" fillId="9" borderId="17" xfId="1" applyNumberFormat="1" applyFont="1" applyFill="1" applyBorder="1"/>
    <xf numFmtId="164" fontId="17" fillId="9" borderId="16" xfId="1" applyNumberFormat="1" applyFont="1" applyFill="1" applyBorder="1"/>
    <xf numFmtId="164" fontId="16" fillId="9" borderId="18" xfId="1" applyNumberFormat="1" applyFont="1" applyFill="1" applyBorder="1"/>
    <xf numFmtId="3" fontId="16" fillId="9" borderId="29" xfId="0" applyNumberFormat="1" applyFont="1" applyFill="1" applyBorder="1"/>
    <xf numFmtId="3" fontId="16" fillId="9" borderId="30" xfId="0" applyNumberFormat="1" applyFont="1" applyFill="1" applyBorder="1"/>
    <xf numFmtId="3" fontId="16" fillId="9" borderId="31" xfId="0" applyNumberFormat="1" applyFont="1" applyFill="1" applyBorder="1"/>
    <xf numFmtId="164" fontId="16" fillId="9" borderId="29" xfId="1" applyNumberFormat="1" applyFont="1" applyFill="1" applyBorder="1"/>
    <xf numFmtId="164" fontId="16" fillId="9" borderId="30" xfId="1" applyNumberFormat="1" applyFont="1" applyFill="1" applyBorder="1"/>
    <xf numFmtId="164" fontId="16" fillId="9" borderId="31" xfId="1" applyNumberFormat="1" applyFont="1" applyFill="1" applyBorder="1"/>
    <xf numFmtId="164" fontId="16" fillId="10" borderId="20" xfId="1" applyNumberFormat="1" applyFont="1" applyFill="1" applyBorder="1"/>
    <xf numFmtId="3" fontId="17" fillId="10" borderId="0" xfId="0" applyNumberFormat="1" applyFont="1" applyFill="1" applyBorder="1"/>
    <xf numFmtId="3" fontId="17" fillId="10" borderId="17" xfId="0" applyNumberFormat="1" applyFont="1" applyFill="1" applyBorder="1"/>
    <xf numFmtId="3" fontId="17" fillId="10" borderId="16" xfId="0" applyNumberFormat="1" applyFont="1" applyFill="1" applyBorder="1"/>
    <xf numFmtId="164" fontId="17" fillId="10" borderId="0" xfId="1" applyNumberFormat="1" applyFont="1" applyFill="1" applyBorder="1"/>
    <xf numFmtId="164" fontId="17" fillId="10" borderId="17" xfId="1" applyNumberFormat="1" applyFont="1" applyFill="1" applyBorder="1"/>
    <xf numFmtId="164" fontId="17" fillId="10" borderId="16" xfId="1" applyNumberFormat="1" applyFont="1" applyFill="1" applyBorder="1"/>
    <xf numFmtId="164" fontId="16" fillId="10" borderId="18" xfId="1" applyNumberFormat="1" applyFont="1" applyFill="1" applyBorder="1"/>
    <xf numFmtId="3" fontId="16" fillId="10" borderId="29" xfId="0" applyNumberFormat="1" applyFont="1" applyFill="1" applyBorder="1"/>
    <xf numFmtId="3" fontId="16" fillId="10" borderId="30" xfId="0" applyNumberFormat="1" applyFont="1" applyFill="1" applyBorder="1"/>
    <xf numFmtId="3" fontId="16" fillId="10" borderId="31" xfId="0" applyNumberFormat="1" applyFont="1" applyFill="1" applyBorder="1"/>
    <xf numFmtId="164" fontId="16" fillId="10" borderId="29" xfId="1" applyNumberFormat="1" applyFont="1" applyFill="1" applyBorder="1"/>
    <xf numFmtId="164" fontId="16" fillId="10" borderId="30" xfId="1" applyNumberFormat="1" applyFont="1" applyFill="1" applyBorder="1"/>
    <xf numFmtId="164" fontId="16" fillId="10" borderId="31" xfId="1" applyNumberFormat="1" applyFont="1" applyFill="1" applyBorder="1"/>
    <xf numFmtId="164" fontId="16" fillId="11" borderId="20" xfId="1" applyNumberFormat="1" applyFont="1" applyFill="1" applyBorder="1"/>
    <xf numFmtId="3" fontId="17" fillId="11" borderId="0" xfId="0" applyNumberFormat="1" applyFont="1" applyFill="1" applyBorder="1"/>
    <xf numFmtId="3" fontId="17" fillId="11" borderId="17" xfId="0" applyNumberFormat="1" applyFont="1" applyFill="1" applyBorder="1"/>
    <xf numFmtId="3" fontId="17" fillId="11" borderId="16" xfId="0" applyNumberFormat="1" applyFont="1" applyFill="1" applyBorder="1"/>
    <xf numFmtId="164" fontId="17" fillId="11" borderId="0" xfId="1" applyNumberFormat="1" applyFont="1" applyFill="1" applyBorder="1"/>
    <xf numFmtId="164" fontId="17" fillId="11" borderId="17" xfId="1" applyNumberFormat="1" applyFont="1" applyFill="1" applyBorder="1"/>
    <xf numFmtId="164" fontId="17" fillId="11" borderId="16" xfId="1" applyNumberFormat="1" applyFont="1" applyFill="1" applyBorder="1"/>
    <xf numFmtId="164" fontId="16" fillId="11" borderId="18" xfId="1" applyNumberFormat="1" applyFont="1" applyFill="1" applyBorder="1"/>
    <xf numFmtId="3" fontId="16" fillId="11" borderId="29" xfId="0" applyNumberFormat="1" applyFont="1" applyFill="1" applyBorder="1"/>
    <xf numFmtId="3" fontId="16" fillId="11" borderId="30" xfId="0" applyNumberFormat="1" applyFont="1" applyFill="1" applyBorder="1"/>
    <xf numFmtId="3" fontId="16" fillId="11" borderId="31" xfId="0" applyNumberFormat="1" applyFont="1" applyFill="1" applyBorder="1"/>
    <xf numFmtId="164" fontId="16" fillId="11" borderId="29" xfId="1" applyNumberFormat="1" applyFont="1" applyFill="1" applyBorder="1"/>
    <xf numFmtId="164" fontId="16" fillId="11" borderId="30" xfId="1" applyNumberFormat="1" applyFont="1" applyFill="1" applyBorder="1"/>
    <xf numFmtId="164" fontId="16" fillId="11" borderId="31" xfId="1" applyNumberFormat="1" applyFont="1" applyFill="1" applyBorder="1"/>
    <xf numFmtId="164" fontId="16" fillId="12" borderId="20" xfId="1" applyNumberFormat="1" applyFont="1" applyFill="1" applyBorder="1"/>
    <xf numFmtId="3" fontId="17" fillId="12" borderId="0" xfId="0" applyNumberFormat="1" applyFont="1" applyFill="1" applyBorder="1"/>
    <xf numFmtId="3" fontId="17" fillId="12" borderId="17" xfId="0" applyNumberFormat="1" applyFont="1" applyFill="1" applyBorder="1"/>
    <xf numFmtId="3" fontId="17" fillId="12" borderId="16" xfId="0" applyNumberFormat="1" applyFont="1" applyFill="1" applyBorder="1"/>
    <xf numFmtId="164" fontId="17" fillId="12" borderId="0" xfId="1" applyNumberFormat="1" applyFont="1" applyFill="1" applyBorder="1"/>
    <xf numFmtId="164" fontId="17" fillId="12" borderId="17" xfId="1" applyNumberFormat="1" applyFont="1" applyFill="1" applyBorder="1"/>
    <xf numFmtId="164" fontId="17" fillId="12" borderId="16" xfId="1" applyNumberFormat="1" applyFont="1" applyFill="1" applyBorder="1"/>
    <xf numFmtId="164" fontId="16" fillId="12" borderId="18" xfId="1" applyNumberFormat="1" applyFont="1" applyFill="1" applyBorder="1"/>
    <xf numFmtId="3" fontId="16" fillId="12" borderId="29" xfId="0" applyNumberFormat="1" applyFont="1" applyFill="1" applyBorder="1"/>
    <xf numFmtId="3" fontId="16" fillId="12" borderId="30" xfId="0" applyNumberFormat="1" applyFont="1" applyFill="1" applyBorder="1"/>
    <xf numFmtId="3" fontId="16" fillId="12" borderId="31" xfId="0" applyNumberFormat="1" applyFont="1" applyFill="1" applyBorder="1"/>
    <xf numFmtId="164" fontId="16" fillId="12" borderId="29" xfId="1" applyNumberFormat="1" applyFont="1" applyFill="1" applyBorder="1"/>
    <xf numFmtId="164" fontId="16" fillId="12" borderId="30" xfId="1" applyNumberFormat="1" applyFont="1" applyFill="1" applyBorder="1"/>
    <xf numFmtId="164" fontId="16" fillId="12" borderId="31" xfId="1" applyNumberFormat="1" applyFont="1" applyFill="1" applyBorder="1"/>
    <xf numFmtId="164" fontId="16" fillId="13" borderId="20" xfId="1" applyNumberFormat="1" applyFont="1" applyFill="1" applyBorder="1"/>
    <xf numFmtId="3" fontId="17" fillId="13" borderId="0" xfId="0" applyNumberFormat="1" applyFont="1" applyFill="1" applyBorder="1"/>
    <xf numFmtId="3" fontId="17" fillId="13" borderId="17" xfId="0" applyNumberFormat="1" applyFont="1" applyFill="1" applyBorder="1"/>
    <xf numFmtId="3" fontId="17" fillId="13" borderId="16" xfId="0" applyNumberFormat="1" applyFont="1" applyFill="1" applyBorder="1"/>
    <xf numFmtId="164" fontId="17" fillId="13" borderId="0" xfId="1" applyNumberFormat="1" applyFont="1" applyFill="1" applyBorder="1"/>
    <xf numFmtId="164" fontId="17" fillId="13" borderId="17" xfId="1" applyNumberFormat="1" applyFont="1" applyFill="1" applyBorder="1"/>
    <xf numFmtId="164" fontId="17" fillId="13" borderId="16" xfId="1" applyNumberFormat="1" applyFont="1" applyFill="1" applyBorder="1"/>
    <xf numFmtId="164" fontId="17" fillId="13" borderId="0" xfId="1" applyNumberFormat="1" applyFont="1" applyFill="1" applyBorder="1" applyAlignment="1">
      <alignment horizontal="right"/>
    </xf>
    <xf numFmtId="164" fontId="17" fillId="13" borderId="17" xfId="1" applyNumberFormat="1" applyFont="1" applyFill="1" applyBorder="1" applyAlignment="1">
      <alignment horizontal="right"/>
    </xf>
    <xf numFmtId="164" fontId="17" fillId="13" borderId="16" xfId="1" applyNumberFormat="1" applyFont="1" applyFill="1" applyBorder="1" applyAlignment="1">
      <alignment horizontal="right"/>
    </xf>
    <xf numFmtId="164" fontId="16" fillId="13" borderId="18" xfId="1" applyNumberFormat="1" applyFont="1" applyFill="1" applyBorder="1"/>
    <xf numFmtId="164" fontId="16" fillId="13" borderId="29" xfId="1" applyNumberFormat="1" applyFont="1" applyFill="1" applyBorder="1" applyAlignment="1">
      <alignment horizontal="right"/>
    </xf>
    <xf numFmtId="164" fontId="16" fillId="13" borderId="30" xfId="1" applyNumberFormat="1" applyFont="1" applyFill="1" applyBorder="1" applyAlignment="1">
      <alignment horizontal="right"/>
    </xf>
    <xf numFmtId="164" fontId="16" fillId="13" borderId="31" xfId="1" applyNumberFormat="1" applyFont="1" applyFill="1" applyBorder="1" applyAlignment="1">
      <alignment horizontal="right"/>
    </xf>
    <xf numFmtId="164" fontId="16" fillId="13" borderId="29" xfId="1" applyNumberFormat="1" applyFont="1" applyFill="1" applyBorder="1"/>
    <xf numFmtId="164" fontId="16" fillId="13" borderId="30" xfId="1" applyNumberFormat="1" applyFont="1" applyFill="1" applyBorder="1"/>
    <xf numFmtId="164" fontId="16" fillId="13" borderId="31" xfId="1" applyNumberFormat="1" applyFont="1" applyFill="1" applyBorder="1"/>
    <xf numFmtId="3" fontId="16" fillId="13" borderId="29" xfId="0" applyNumberFormat="1" applyFont="1" applyFill="1" applyBorder="1"/>
    <xf numFmtId="3" fontId="16" fillId="13" borderId="30" xfId="0" applyNumberFormat="1" applyFont="1" applyFill="1" applyBorder="1"/>
    <xf numFmtId="3" fontId="16" fillId="13" borderId="31" xfId="0" applyNumberFormat="1" applyFont="1" applyFill="1" applyBorder="1"/>
    <xf numFmtId="164" fontId="16" fillId="6" borderId="18" xfId="1" applyNumberFormat="1" applyFont="1" applyFill="1" applyBorder="1" applyAlignment="1">
      <alignment vertical="center"/>
    </xf>
    <xf numFmtId="164" fontId="16" fillId="6" borderId="29" xfId="1" applyNumberFormat="1" applyFont="1" applyFill="1" applyBorder="1" applyAlignment="1">
      <alignment vertical="center"/>
    </xf>
    <xf numFmtId="164" fontId="16" fillId="6" borderId="30" xfId="1" applyNumberFormat="1" applyFont="1" applyFill="1" applyBorder="1" applyAlignment="1">
      <alignment vertical="center"/>
    </xf>
    <xf numFmtId="164" fontId="16" fillId="6" borderId="31" xfId="1" applyNumberFormat="1" applyFont="1" applyFill="1" applyBorder="1" applyAlignment="1">
      <alignment vertical="center"/>
    </xf>
    <xf numFmtId="3" fontId="16" fillId="6" borderId="29" xfId="0" applyNumberFormat="1" applyFont="1" applyFill="1" applyBorder="1" applyAlignment="1">
      <alignment vertical="center"/>
    </xf>
    <xf numFmtId="3" fontId="16" fillId="6" borderId="30" xfId="0" applyNumberFormat="1" applyFont="1" applyFill="1" applyBorder="1" applyAlignment="1">
      <alignment vertical="center"/>
    </xf>
    <xf numFmtId="3" fontId="16" fillId="6" borderId="31" xfId="0" applyNumberFormat="1" applyFont="1" applyFill="1" applyBorder="1" applyAlignment="1">
      <alignment vertical="center"/>
    </xf>
    <xf numFmtId="17" fontId="24" fillId="6" borderId="25" xfId="0" applyNumberFormat="1" applyFont="1" applyFill="1" applyBorder="1" applyAlignment="1">
      <alignment horizontal="center"/>
    </xf>
    <xf numFmtId="17" fontId="24" fillId="6" borderId="26" xfId="0" applyNumberFormat="1" applyFont="1" applyFill="1" applyBorder="1" applyAlignment="1">
      <alignment horizontal="center"/>
    </xf>
    <xf numFmtId="17" fontId="24" fillId="6" borderId="27" xfId="0" applyNumberFormat="1" applyFont="1" applyFill="1" applyBorder="1" applyAlignment="1">
      <alignment horizontal="center"/>
    </xf>
    <xf numFmtId="166" fontId="15" fillId="0" borderId="0" xfId="0" applyNumberFormat="1" applyFont="1" applyFill="1"/>
    <xf numFmtId="39" fontId="15" fillId="0" borderId="0" xfId="1" applyNumberFormat="1" applyFont="1" applyFill="1" applyBorder="1"/>
    <xf numFmtId="167" fontId="15" fillId="0" borderId="0" xfId="2" applyNumberFormat="1" applyFont="1" applyFill="1" applyBorder="1"/>
    <xf numFmtId="167" fontId="15" fillId="0" borderId="0" xfId="2" applyNumberFormat="1" applyFont="1" applyFill="1"/>
    <xf numFmtId="43" fontId="15" fillId="0" borderId="0" xfId="0" applyNumberFormat="1" applyFont="1" applyFill="1"/>
    <xf numFmtId="0" fontId="15" fillId="0" borderId="0" xfId="0" applyFont="1" applyFill="1"/>
    <xf numFmtId="4" fontId="15" fillId="0" borderId="0" xfId="0" applyNumberFormat="1" applyFont="1" applyFill="1"/>
    <xf numFmtId="3" fontId="21" fillId="7" borderId="0" xfId="0" applyNumberFormat="1" applyFont="1" applyFill="1" applyBorder="1"/>
    <xf numFmtId="3" fontId="21" fillId="7" borderId="17" xfId="0" applyNumberFormat="1" applyFont="1" applyFill="1" applyBorder="1"/>
    <xf numFmtId="3" fontId="21" fillId="0" borderId="0" xfId="0" applyNumberFormat="1" applyFont="1" applyBorder="1"/>
    <xf numFmtId="3" fontId="21" fillId="0" borderId="17" xfId="0" applyNumberFormat="1" applyFont="1" applyBorder="1"/>
    <xf numFmtId="3" fontId="21" fillId="8" borderId="0" xfId="0" applyNumberFormat="1" applyFont="1" applyFill="1" applyBorder="1"/>
    <xf numFmtId="3" fontId="21" fillId="8" borderId="17" xfId="0" applyNumberFormat="1" applyFont="1" applyFill="1" applyBorder="1"/>
    <xf numFmtId="3" fontId="21" fillId="9" borderId="0" xfId="0" applyNumberFormat="1" applyFont="1" applyFill="1" applyBorder="1"/>
    <xf numFmtId="3" fontId="21" fillId="9" borderId="17" xfId="0" applyNumberFormat="1" applyFont="1" applyFill="1" applyBorder="1"/>
    <xf numFmtId="3" fontId="21" fillId="10" borderId="0" xfId="0" applyNumberFormat="1" applyFont="1" applyFill="1" applyBorder="1"/>
    <xf numFmtId="3" fontId="21" fillId="10" borderId="17" xfId="0" applyNumberFormat="1" applyFont="1" applyFill="1" applyBorder="1"/>
    <xf numFmtId="3" fontId="21" fillId="11" borderId="0" xfId="0" applyNumberFormat="1" applyFont="1" applyFill="1" applyBorder="1"/>
    <xf numFmtId="3" fontId="21" fillId="11" borderId="17" xfId="0" applyNumberFormat="1" applyFont="1" applyFill="1" applyBorder="1"/>
    <xf numFmtId="3" fontId="21" fillId="12" borderId="0" xfId="0" applyNumberFormat="1" applyFont="1" applyFill="1" applyBorder="1"/>
    <xf numFmtId="3" fontId="21" fillId="12" borderId="17" xfId="0" applyNumberFormat="1" applyFont="1" applyFill="1" applyBorder="1"/>
    <xf numFmtId="3" fontId="21" fillId="13" borderId="0" xfId="0" applyNumberFormat="1" applyFont="1" applyFill="1" applyBorder="1"/>
    <xf numFmtId="3" fontId="21" fillId="13" borderId="17" xfId="0" applyNumberFormat="1" applyFont="1" applyFill="1" applyBorder="1"/>
    <xf numFmtId="17" fontId="24" fillId="6" borderId="28" xfId="0" applyNumberFormat="1" applyFont="1" applyFill="1" applyBorder="1" applyAlignment="1">
      <alignment horizontal="center"/>
    </xf>
    <xf numFmtId="43" fontId="21" fillId="9" borderId="0" xfId="0" applyNumberFormat="1" applyFont="1" applyFill="1" applyBorder="1"/>
    <xf numFmtId="43" fontId="21" fillId="10" borderId="0" xfId="0" applyNumberFormat="1" applyFont="1" applyFill="1" applyBorder="1"/>
    <xf numFmtId="164" fontId="16" fillId="7" borderId="9" xfId="1" applyNumberFormat="1" applyFont="1" applyFill="1" applyBorder="1"/>
    <xf numFmtId="164" fontId="16" fillId="8" borderId="9" xfId="1" applyNumberFormat="1" applyFont="1" applyFill="1" applyBorder="1"/>
    <xf numFmtId="164" fontId="16" fillId="9" borderId="9" xfId="1" applyNumberFormat="1" applyFont="1" applyFill="1" applyBorder="1"/>
    <xf numFmtId="164" fontId="16" fillId="10" borderId="9" xfId="1" applyNumberFormat="1" applyFont="1" applyFill="1" applyBorder="1"/>
    <xf numFmtId="164" fontId="16" fillId="11" borderId="9" xfId="1" applyNumberFormat="1" applyFont="1" applyFill="1" applyBorder="1"/>
    <xf numFmtId="164" fontId="16" fillId="12" borderId="9" xfId="1" applyNumberFormat="1" applyFont="1" applyFill="1" applyBorder="1"/>
    <xf numFmtId="164" fontId="16" fillId="13" borderId="9" xfId="1" applyNumberFormat="1" applyFont="1" applyFill="1" applyBorder="1"/>
    <xf numFmtId="164" fontId="16" fillId="6" borderId="9" xfId="1" applyNumberFormat="1" applyFont="1" applyFill="1" applyBorder="1" applyAlignment="1">
      <alignment vertical="center"/>
    </xf>
    <xf numFmtId="3" fontId="22" fillId="6" borderId="12" xfId="0" applyNumberFormat="1" applyFont="1" applyFill="1" applyBorder="1" applyAlignment="1">
      <alignment vertical="center"/>
    </xf>
    <xf numFmtId="41" fontId="21" fillId="13" borderId="0" xfId="0" applyNumberFormat="1" applyFont="1" applyFill="1" applyBorder="1"/>
    <xf numFmtId="41" fontId="21" fillId="10" borderId="0" xfId="0" applyNumberFormat="1" applyFont="1" applyFill="1" applyBorder="1"/>
    <xf numFmtId="41" fontId="21" fillId="11" borderId="0" xfId="0" applyNumberFormat="1" applyFont="1" applyFill="1" applyBorder="1"/>
    <xf numFmtId="164" fontId="21" fillId="0" borderId="0" xfId="0" applyNumberFormat="1" applyFont="1"/>
    <xf numFmtId="0" fontId="21" fillId="0" borderId="0" xfId="0" applyFont="1" applyAlignment="1">
      <alignment horizontal="left"/>
    </xf>
    <xf numFmtId="49" fontId="26" fillId="0" borderId="0" xfId="0" applyNumberFormat="1" applyFont="1" applyAlignment="1">
      <alignment horizontal="left"/>
    </xf>
    <xf numFmtId="0" fontId="26" fillId="0" borderId="0" xfId="0" applyFont="1"/>
    <xf numFmtId="49" fontId="26" fillId="0" borderId="0" xfId="0" applyNumberFormat="1" applyFont="1"/>
    <xf numFmtId="4" fontId="26" fillId="0" borderId="0" xfId="0" applyNumberFormat="1" applyFont="1"/>
    <xf numFmtId="41" fontId="21" fillId="0" borderId="0" xfId="1" applyNumberFormat="1" applyFont="1"/>
    <xf numFmtId="43" fontId="8" fillId="0" borderId="1" xfId="1" applyFont="1" applyFill="1" applyBorder="1"/>
    <xf numFmtId="4" fontId="8" fillId="0" borderId="1" xfId="0" applyNumberFormat="1" applyFont="1" applyFill="1" applyBorder="1"/>
    <xf numFmtId="167" fontId="8" fillId="0" borderId="1" xfId="2" applyNumberFormat="1" applyFont="1" applyFill="1" applyBorder="1"/>
    <xf numFmtId="4" fontId="27" fillId="0" borderId="0" xfId="1" applyNumberFormat="1" applyFont="1" applyBorder="1" applyAlignment="1">
      <alignment horizontal="left" vertical="top"/>
    </xf>
    <xf numFmtId="43" fontId="8" fillId="0" borderId="1" xfId="0" applyNumberFormat="1" applyFont="1" applyFill="1" applyBorder="1"/>
    <xf numFmtId="0" fontId="28" fillId="0" borderId="0" xfId="0" applyFont="1" applyAlignment="1">
      <alignment horizontal="left"/>
    </xf>
    <xf numFmtId="167" fontId="8" fillId="0" borderId="0" xfId="0" applyNumberFormat="1" applyFont="1"/>
    <xf numFmtId="44" fontId="8" fillId="0" borderId="0" xfId="2" applyFont="1"/>
    <xf numFmtId="165" fontId="8" fillId="0" borderId="0" xfId="3" applyNumberFormat="1" applyFont="1"/>
    <xf numFmtId="0" fontId="12" fillId="0" borderId="0" xfId="0" applyFont="1" applyAlignment="1">
      <alignment horizontal="center"/>
    </xf>
    <xf numFmtId="166" fontId="16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6" fillId="0" borderId="25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/>
    </xf>
    <xf numFmtId="0" fontId="16" fillId="6" borderId="23" xfId="0" applyFont="1" applyFill="1" applyBorder="1" applyAlignment="1">
      <alignment horizontal="center"/>
    </xf>
    <xf numFmtId="0" fontId="16" fillId="6" borderId="24" xfId="0" applyFont="1" applyFill="1" applyBorder="1" applyAlignment="1">
      <alignment horizontal="center"/>
    </xf>
    <xf numFmtId="0" fontId="16" fillId="6" borderId="32" xfId="0" applyFont="1" applyFill="1" applyBorder="1" applyAlignment="1">
      <alignment horizontal="center"/>
    </xf>
    <xf numFmtId="0" fontId="16" fillId="6" borderId="33" xfId="0" applyFont="1" applyFill="1" applyBorder="1" applyAlignment="1">
      <alignment horizontal="center"/>
    </xf>
    <xf numFmtId="0" fontId="16" fillId="6" borderId="34" xfId="0" applyFont="1" applyFill="1" applyBorder="1" applyAlignment="1">
      <alignment horizontal="center"/>
    </xf>
    <xf numFmtId="0" fontId="22" fillId="6" borderId="32" xfId="0" applyFont="1" applyFill="1" applyBorder="1" applyAlignment="1">
      <alignment horizontal="center"/>
    </xf>
    <xf numFmtId="0" fontId="22" fillId="6" borderId="33" xfId="0" applyFont="1" applyFill="1" applyBorder="1" applyAlignment="1">
      <alignment horizontal="center"/>
    </xf>
    <xf numFmtId="0" fontId="22" fillId="6" borderId="3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99CC"/>
      <color rgb="FFFF9966"/>
      <color rgb="FFCC99FF"/>
      <color rgb="FF99CCFF"/>
      <color rgb="FFFFFFCC"/>
      <color rgb="FFFFCCFF"/>
      <color rgb="FFF7A1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Change</a:t>
            </a:r>
            <a:r>
              <a:rPr lang="en-US" baseline="0"/>
              <a:t> Comparison </a:t>
            </a:r>
            <a:endParaRPr lang="en-US"/>
          </a:p>
        </c:rich>
      </c:tx>
      <c:layout>
        <c:manualLayout>
          <c:xMode val="edge"/>
          <c:yMode val="edge"/>
          <c:x val="0.35253379677364804"/>
          <c:y val="8.8691796008869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57665350972942"/>
          <c:y val="4.160755881572438E-2"/>
          <c:w val="0.87590366281073528"/>
          <c:h val="0.83554942230159379"/>
        </c:manualLayout>
      </c:layout>
      <c:barChart>
        <c:barDir val="col"/>
        <c:grouping val="clustered"/>
        <c:varyColors val="0"/>
        <c:ser>
          <c:idx val="0"/>
          <c:order val="0"/>
          <c:tx>
            <c:v>FY14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'FY12-FY16 Collections'!$B$45:$H$45</c:f>
              <c:numCache>
                <c:formatCode>_(* #,##0_);_(* \(#,##0\);_(* "-"??_);_(@_)</c:formatCode>
                <c:ptCount val="7"/>
                <c:pt idx="0">
                  <c:v>1697413.6899999997</c:v>
                </c:pt>
                <c:pt idx="1">
                  <c:v>514097.08000000007</c:v>
                </c:pt>
                <c:pt idx="2">
                  <c:v>2975568.4200000004</c:v>
                </c:pt>
                <c:pt idx="3">
                  <c:v>633266.07000000007</c:v>
                </c:pt>
                <c:pt idx="4">
                  <c:v>541250.65000000014</c:v>
                </c:pt>
                <c:pt idx="5">
                  <c:v>1009130.9899999998</c:v>
                </c:pt>
                <c:pt idx="6">
                  <c:v>726546.4</c:v>
                </c:pt>
              </c:numCache>
            </c:numRef>
          </c:val>
        </c:ser>
        <c:ser>
          <c:idx val="1"/>
          <c:order val="1"/>
          <c:tx>
            <c:v>FY15</c:v>
          </c:tx>
          <c:spPr>
            <a:solidFill>
              <a:srgbClr val="F7A1D8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'FY12-FY16 Collections'!$B$60:$H$60</c:f>
              <c:numCache>
                <c:formatCode>_(* #,##0_);_(* \(#,##0\);_(* "-"??_);_(@_)</c:formatCode>
                <c:ptCount val="7"/>
                <c:pt idx="0">
                  <c:v>1835663.7799999998</c:v>
                </c:pt>
                <c:pt idx="1">
                  <c:v>547790.16000000015</c:v>
                </c:pt>
                <c:pt idx="2">
                  <c:v>3217944.64</c:v>
                </c:pt>
                <c:pt idx="3">
                  <c:v>638402.21000000008</c:v>
                </c:pt>
                <c:pt idx="4">
                  <c:v>625195.14</c:v>
                </c:pt>
                <c:pt idx="5">
                  <c:v>1146939.29</c:v>
                </c:pt>
                <c:pt idx="6">
                  <c:v>751460.76000000013</c:v>
                </c:pt>
              </c:numCache>
            </c:numRef>
          </c:val>
        </c:ser>
        <c:ser>
          <c:idx val="2"/>
          <c:order val="2"/>
          <c:tx>
            <c:v>FY16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'FY12-FY16 Collections'!$B$75:$H$75</c:f>
              <c:numCache>
                <c:formatCode>_(* #,##0_);_(* \(#,##0\);_(* "-"??_);_(@_)</c:formatCode>
                <c:ptCount val="7"/>
                <c:pt idx="0">
                  <c:v>1956207.5799999998</c:v>
                </c:pt>
                <c:pt idx="1">
                  <c:v>568881.62000000011</c:v>
                </c:pt>
                <c:pt idx="2">
                  <c:v>3749759.4499999993</c:v>
                </c:pt>
                <c:pt idx="3">
                  <c:v>747903.04999999993</c:v>
                </c:pt>
                <c:pt idx="4">
                  <c:v>683574.91999999993</c:v>
                </c:pt>
                <c:pt idx="5">
                  <c:v>1347396.2199999997</c:v>
                </c:pt>
                <c:pt idx="6">
                  <c:v>893765.82999999984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axId val="348021696"/>
        <c:axId val="348022872"/>
      </c:barChart>
      <c:catAx>
        <c:axId val="34802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022872"/>
        <c:crosses val="autoZero"/>
        <c:auto val="1"/>
        <c:lblAlgn val="ctr"/>
        <c:lblOffset val="100"/>
        <c:noMultiLvlLbl val="0"/>
      </c:catAx>
      <c:valAx>
        <c:axId val="348022872"/>
        <c:scaling>
          <c:orientation val="minMax"/>
          <c:min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021696"/>
        <c:crosses val="autoZero"/>
        <c:crossBetween val="between"/>
        <c:majorUnit val="25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4507726551583257"/>
          <c:y val="0.89763527892105077"/>
          <c:w val="0.32509483202968148"/>
          <c:h val="9.740040618746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46</xdr:row>
      <xdr:rowOff>0</xdr:rowOff>
    </xdr:from>
    <xdr:to>
      <xdr:col>20</xdr:col>
      <xdr:colOff>285750</xdr:colOff>
      <xdr:row>74</xdr:row>
      <xdr:rowOff>209550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+@sum(EB76:EB82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workbookViewId="0">
      <selection activeCell="K5" sqref="K5"/>
    </sheetView>
  </sheetViews>
  <sheetFormatPr defaultRowHeight="15"/>
  <cols>
    <col min="1" max="1" width="23.140625" customWidth="1"/>
    <col min="2" max="2" width="1.28515625" customWidth="1"/>
    <col min="3" max="3" width="15.85546875" customWidth="1"/>
    <col min="4" max="4" width="1.28515625" customWidth="1"/>
    <col min="5" max="5" width="15.85546875" customWidth="1"/>
    <col min="6" max="6" width="1.28515625" customWidth="1"/>
    <col min="7" max="7" width="15.85546875" customWidth="1"/>
    <col min="8" max="8" width="1.28515625" customWidth="1"/>
    <col min="9" max="9" width="15.85546875" customWidth="1"/>
    <col min="10" max="10" width="1.28515625" customWidth="1"/>
    <col min="11" max="11" width="15.85546875" customWidth="1"/>
    <col min="12" max="12" width="16.42578125" customWidth="1"/>
  </cols>
  <sheetData>
    <row r="1" spans="1:13">
      <c r="A1" s="335" t="s">
        <v>6</v>
      </c>
      <c r="B1" s="335"/>
      <c r="C1" s="335"/>
      <c r="D1" s="335"/>
      <c r="E1" s="335"/>
      <c r="F1" s="335"/>
      <c r="G1" s="335"/>
      <c r="H1" s="335"/>
      <c r="I1" s="335"/>
      <c r="J1" s="71"/>
      <c r="K1" s="71"/>
      <c r="L1" s="71"/>
      <c r="M1" s="71"/>
    </row>
    <row r="2" spans="1:13">
      <c r="A2" s="335" t="s">
        <v>7</v>
      </c>
      <c r="B2" s="335"/>
      <c r="C2" s="335"/>
      <c r="D2" s="335"/>
      <c r="E2" s="335"/>
      <c r="F2" s="335"/>
      <c r="G2" s="335"/>
      <c r="H2" s="335"/>
      <c r="I2" s="335"/>
      <c r="J2" s="71"/>
      <c r="K2" s="71"/>
      <c r="L2" s="71"/>
      <c r="M2" s="71"/>
    </row>
    <row r="3" spans="1:13">
      <c r="A3" s="335" t="s">
        <v>51</v>
      </c>
      <c r="B3" s="335"/>
      <c r="C3" s="335"/>
      <c r="D3" s="335"/>
      <c r="E3" s="335"/>
      <c r="F3" s="335"/>
      <c r="G3" s="335"/>
      <c r="H3" s="335"/>
      <c r="I3" s="335"/>
      <c r="J3" s="71"/>
      <c r="K3" s="71"/>
      <c r="L3" s="71"/>
      <c r="M3" s="71"/>
    </row>
    <row r="4" spans="1:13">
      <c r="A4" s="335" t="s">
        <v>156</v>
      </c>
      <c r="B4" s="335"/>
      <c r="C4" s="335"/>
      <c r="D4" s="335"/>
      <c r="E4" s="335"/>
      <c r="F4" s="335"/>
      <c r="G4" s="335"/>
      <c r="H4" s="335"/>
      <c r="I4" s="335"/>
      <c r="J4" s="71"/>
      <c r="K4" s="71"/>
      <c r="L4" s="71"/>
      <c r="M4" s="71"/>
    </row>
    <row r="5" spans="1:13">
      <c r="A5" s="70"/>
      <c r="B5" s="72"/>
      <c r="C5" s="73" t="s">
        <v>52</v>
      </c>
      <c r="D5" s="72" t="s">
        <v>53</v>
      </c>
      <c r="E5" s="72"/>
      <c r="F5" s="72"/>
      <c r="G5" s="74"/>
      <c r="H5" s="74"/>
      <c r="I5" s="74"/>
      <c r="J5" s="75"/>
      <c r="K5" s="75"/>
      <c r="L5" s="75"/>
      <c r="M5" s="75"/>
    </row>
    <row r="6" spans="1:13">
      <c r="A6" s="75"/>
      <c r="B6" s="72"/>
      <c r="C6" s="72"/>
      <c r="D6" s="72"/>
      <c r="E6" s="72"/>
      <c r="F6" s="72"/>
      <c r="G6" s="74"/>
      <c r="H6" s="74"/>
      <c r="I6" s="74"/>
      <c r="J6" s="75"/>
      <c r="K6" s="75"/>
      <c r="L6" s="75"/>
      <c r="M6" s="75"/>
    </row>
    <row r="7" spans="1:13">
      <c r="A7" s="71"/>
      <c r="B7" s="76"/>
      <c r="C7" s="76"/>
      <c r="D7" s="76"/>
      <c r="E7" s="76"/>
      <c r="F7" s="76"/>
      <c r="G7" s="77" t="s">
        <v>54</v>
      </c>
      <c r="H7" s="77"/>
      <c r="I7" s="77" t="s">
        <v>55</v>
      </c>
      <c r="J7" s="71"/>
      <c r="K7" s="71"/>
      <c r="L7" s="71"/>
      <c r="M7" s="71"/>
    </row>
    <row r="8" spans="1:13">
      <c r="A8" s="71"/>
      <c r="B8" s="78"/>
      <c r="C8" s="78" t="s">
        <v>56</v>
      </c>
      <c r="D8" s="78"/>
      <c r="E8" s="78" t="s">
        <v>57</v>
      </c>
      <c r="F8" s="78"/>
      <c r="G8" s="77" t="s">
        <v>58</v>
      </c>
      <c r="H8" s="77"/>
      <c r="I8" s="77" t="s">
        <v>59</v>
      </c>
      <c r="J8" s="71"/>
      <c r="K8" s="79" t="s">
        <v>60</v>
      </c>
      <c r="L8" s="79" t="s">
        <v>60</v>
      </c>
      <c r="M8" s="71"/>
    </row>
    <row r="9" spans="1:13">
      <c r="A9" s="80" t="s">
        <v>61</v>
      </c>
      <c r="B9" s="78"/>
      <c r="C9" s="81" t="s">
        <v>62</v>
      </c>
      <c r="D9" s="78"/>
      <c r="E9" s="81" t="s">
        <v>62</v>
      </c>
      <c r="F9" s="78"/>
      <c r="G9" s="82" t="s">
        <v>63</v>
      </c>
      <c r="H9" s="77"/>
      <c r="I9" s="82" t="s">
        <v>64</v>
      </c>
      <c r="J9" s="71"/>
      <c r="K9" s="79" t="s">
        <v>65</v>
      </c>
      <c r="L9" s="79" t="s">
        <v>66</v>
      </c>
      <c r="M9" s="71"/>
    </row>
    <row r="10" spans="1:13">
      <c r="A10" s="75"/>
      <c r="B10" s="72"/>
      <c r="C10" s="72"/>
      <c r="D10" s="72"/>
      <c r="E10" s="72"/>
      <c r="F10" s="72"/>
      <c r="G10" s="75"/>
      <c r="H10" s="75"/>
      <c r="I10" s="75"/>
      <c r="J10" s="75"/>
      <c r="K10" s="75"/>
      <c r="L10" s="75"/>
      <c r="M10" s="75"/>
    </row>
    <row r="11" spans="1:13">
      <c r="A11" s="83" t="s">
        <v>67</v>
      </c>
      <c r="B11" s="83"/>
      <c r="C11" s="84">
        <v>953600.3</v>
      </c>
      <c r="D11" s="72"/>
      <c r="E11" s="85">
        <v>1164588.92</v>
      </c>
      <c r="F11" s="72"/>
      <c r="G11" s="86">
        <f>(E11-C11)/C11</f>
        <v>0.22125477519249928</v>
      </c>
      <c r="H11" s="87"/>
      <c r="I11" s="87">
        <f>(L11-K11)/K11</f>
        <v>0.22125477519249928</v>
      </c>
      <c r="J11" s="75"/>
      <c r="K11" s="88">
        <f>SUM(C5:C11)</f>
        <v>953600.3</v>
      </c>
      <c r="L11" s="88">
        <f>SUM(E9:E11)</f>
        <v>1164588.92</v>
      </c>
      <c r="M11" s="75"/>
    </row>
    <row r="12" spans="1:13">
      <c r="A12" s="75"/>
      <c r="B12" s="72"/>
      <c r="C12" s="72"/>
      <c r="D12" s="72"/>
      <c r="E12" s="85"/>
      <c r="F12" s="72"/>
      <c r="G12" s="86"/>
      <c r="H12" s="87"/>
      <c r="I12" s="87"/>
      <c r="J12" s="75"/>
      <c r="K12" s="88"/>
      <c r="L12" s="88"/>
      <c r="M12" s="75"/>
    </row>
    <row r="13" spans="1:13">
      <c r="A13" s="83" t="s">
        <v>68</v>
      </c>
      <c r="B13" s="83"/>
      <c r="C13" s="72">
        <v>1145438.21</v>
      </c>
      <c r="D13" s="72"/>
      <c r="E13" s="85">
        <v>1315587.49</v>
      </c>
      <c r="F13" s="72"/>
      <c r="G13" s="86">
        <f>(E13-C13)/C13</f>
        <v>0.14854514064097796</v>
      </c>
      <c r="H13" s="87"/>
      <c r="I13" s="87">
        <f>(L13-K13)/K13</f>
        <v>0.1815773737281268</v>
      </c>
      <c r="J13" s="75"/>
      <c r="K13" s="88">
        <f>SUM(C6:C13)</f>
        <v>2099038.5099999998</v>
      </c>
      <c r="L13" s="88">
        <f>SUM(E11:E13)</f>
        <v>2480176.41</v>
      </c>
      <c r="M13" s="75"/>
    </row>
    <row r="14" spans="1:13">
      <c r="A14" s="75"/>
      <c r="B14" s="72"/>
      <c r="C14" s="72"/>
      <c r="D14" s="72"/>
      <c r="E14" s="85"/>
      <c r="F14" s="72"/>
      <c r="G14" s="86"/>
      <c r="H14" s="87"/>
      <c r="I14" s="87"/>
      <c r="J14" s="75"/>
      <c r="K14" s="88"/>
      <c r="L14" s="88"/>
      <c r="M14" s="75"/>
    </row>
    <row r="15" spans="1:13">
      <c r="A15" s="83" t="s">
        <v>69</v>
      </c>
      <c r="B15" s="83"/>
      <c r="C15" s="72">
        <v>1173808.21</v>
      </c>
      <c r="D15" s="72"/>
      <c r="E15" s="85">
        <v>1230096.43</v>
      </c>
      <c r="F15" s="72"/>
      <c r="G15" s="86">
        <f>(E15-C15)/C15</f>
        <v>4.7953506816927081E-2</v>
      </c>
      <c r="H15" s="87"/>
      <c r="I15" s="87">
        <f>(L15-K15)/K15</f>
        <v>0.13365310306985601</v>
      </c>
      <c r="J15" s="75"/>
      <c r="K15" s="88">
        <f>SUM(C10:C15)</f>
        <v>3272846.7199999997</v>
      </c>
      <c r="L15" s="88">
        <f>SUM(E11:E15)</f>
        <v>3710272.84</v>
      </c>
      <c r="M15" s="75"/>
    </row>
    <row r="16" spans="1:13">
      <c r="A16" s="75"/>
      <c r="B16" s="72"/>
      <c r="C16" s="72"/>
      <c r="D16" s="72"/>
      <c r="E16" s="85"/>
      <c r="F16" s="72"/>
      <c r="G16" s="86"/>
      <c r="H16" s="87"/>
      <c r="I16" s="87"/>
      <c r="J16" s="75"/>
      <c r="K16" s="88"/>
      <c r="L16" s="88"/>
      <c r="M16" s="75"/>
    </row>
    <row r="17" spans="1:13">
      <c r="A17" s="83" t="s">
        <v>70</v>
      </c>
      <c r="B17" s="83"/>
      <c r="C17" s="72">
        <v>973249.94</v>
      </c>
      <c r="D17" s="72"/>
      <c r="E17" s="85">
        <v>1142339.17</v>
      </c>
      <c r="F17" s="72"/>
      <c r="G17" s="86">
        <f>(E17-C17)/C17</f>
        <v>0.17373669707084696</v>
      </c>
      <c r="H17" s="87"/>
      <c r="I17" s="87">
        <f>(L17-K17)/K17</f>
        <v>0.14284068370690356</v>
      </c>
      <c r="J17" s="75"/>
      <c r="K17" s="88">
        <f>SUM(C11:C17)</f>
        <v>4246096.66</v>
      </c>
      <c r="L17" s="88">
        <f>SUM(E11:E17)</f>
        <v>4852612.01</v>
      </c>
      <c r="M17" s="75"/>
    </row>
    <row r="18" spans="1:13">
      <c r="A18" s="75"/>
      <c r="B18" s="72"/>
      <c r="C18" s="72"/>
      <c r="D18" s="72"/>
      <c r="E18" s="85"/>
      <c r="F18" s="72"/>
      <c r="G18" s="86"/>
      <c r="H18" s="87"/>
      <c r="I18" s="87"/>
      <c r="J18" s="75"/>
      <c r="K18" s="88"/>
      <c r="L18" s="88"/>
      <c r="M18" s="75"/>
    </row>
    <row r="19" spans="1:13">
      <c r="A19" s="83" t="s">
        <v>71</v>
      </c>
      <c r="B19" s="83"/>
      <c r="C19" s="72">
        <v>633335.18999999994</v>
      </c>
      <c r="D19" s="72"/>
      <c r="E19" s="85">
        <v>707491.28</v>
      </c>
      <c r="F19" s="72"/>
      <c r="G19" s="86">
        <f>(E19-C19)/C19</f>
        <v>0.11708821990453443</v>
      </c>
      <c r="H19" s="87"/>
      <c r="I19" s="87">
        <f>(L19-K19)/K19</f>
        <v>0.13949809341019906</v>
      </c>
      <c r="J19" s="75"/>
      <c r="K19" s="88">
        <f>SUM(C11:C19)</f>
        <v>4879431.8499999996</v>
      </c>
      <c r="L19" s="88">
        <f>SUM(E11:E19)</f>
        <v>5560103.29</v>
      </c>
      <c r="M19" s="75"/>
    </row>
    <row r="20" spans="1:13">
      <c r="A20" s="75"/>
      <c r="B20" s="72"/>
      <c r="C20" s="72"/>
      <c r="D20" s="72"/>
      <c r="E20" s="85"/>
      <c r="F20" s="72"/>
      <c r="G20" s="86"/>
      <c r="H20" s="87"/>
      <c r="I20" s="87"/>
      <c r="J20" s="83"/>
      <c r="K20" s="89"/>
      <c r="L20" s="88"/>
      <c r="M20" s="75"/>
    </row>
    <row r="21" spans="1:13">
      <c r="A21" s="83" t="s">
        <v>72</v>
      </c>
      <c r="B21" s="83"/>
      <c r="C21" s="72">
        <v>486049.45</v>
      </c>
      <c r="D21" s="72"/>
      <c r="E21" s="85">
        <v>517414.31</v>
      </c>
      <c r="F21" s="72"/>
      <c r="G21" s="86">
        <f>(E21-C21)/C21</f>
        <v>6.4530183091452906E-2</v>
      </c>
      <c r="H21" s="87"/>
      <c r="I21" s="87">
        <f>(L21-K21)/K21</f>
        <v>0.13270688316442364</v>
      </c>
      <c r="J21" s="75"/>
      <c r="K21" s="88">
        <f>SUM(C11:C21)</f>
        <v>5365481.3</v>
      </c>
      <c r="L21" s="88">
        <f>SUM(E11:E21)</f>
        <v>6077517.5999999996</v>
      </c>
      <c r="M21" s="75"/>
    </row>
    <row r="22" spans="1:13">
      <c r="A22" s="75"/>
      <c r="B22" s="72"/>
      <c r="C22" s="72"/>
      <c r="D22" s="72"/>
      <c r="E22" s="85"/>
      <c r="F22" s="72"/>
      <c r="G22" s="86"/>
      <c r="H22" s="87"/>
      <c r="I22" s="87"/>
      <c r="J22" s="75"/>
      <c r="K22" s="88"/>
      <c r="L22" s="88"/>
      <c r="M22" s="75"/>
    </row>
    <row r="23" spans="1:13">
      <c r="A23" s="83" t="s">
        <v>73</v>
      </c>
      <c r="B23" s="83"/>
      <c r="C23" s="72">
        <v>508810.23</v>
      </c>
      <c r="D23" s="72"/>
      <c r="E23" s="85">
        <v>606334.52</v>
      </c>
      <c r="F23" s="72"/>
      <c r="G23" s="86">
        <f>(E23-C23)/C23</f>
        <v>0.19167124450308329</v>
      </c>
      <c r="H23" s="87"/>
      <c r="I23" s="87">
        <f>(L23-K23)/K23</f>
        <v>0.13781416633232704</v>
      </c>
      <c r="J23" s="75"/>
      <c r="K23" s="88">
        <f>SUM(C11:C23)</f>
        <v>5874291.5299999993</v>
      </c>
      <c r="L23" s="88">
        <f>SUM(E11:E23)</f>
        <v>6683852.1199999992</v>
      </c>
      <c r="M23" s="75"/>
    </row>
    <row r="24" spans="1:13">
      <c r="A24" s="75"/>
      <c r="B24" s="72"/>
      <c r="C24" s="72"/>
      <c r="D24" s="72"/>
      <c r="E24" s="85"/>
      <c r="F24" s="72"/>
      <c r="G24" s="86"/>
      <c r="H24" s="87"/>
      <c r="I24" s="87"/>
      <c r="J24" s="75"/>
      <c r="K24" s="88"/>
      <c r="L24" s="88"/>
      <c r="M24" s="75"/>
    </row>
    <row r="25" spans="1:13">
      <c r="A25" s="83" t="s">
        <v>74</v>
      </c>
      <c r="B25" s="83"/>
      <c r="C25" s="72">
        <v>467889.16</v>
      </c>
      <c r="D25" s="72"/>
      <c r="E25" s="85">
        <v>488663.44</v>
      </c>
      <c r="F25" s="72"/>
      <c r="G25" s="86">
        <f>(E25-C25)/C25</f>
        <v>4.4400002769886843E-2</v>
      </c>
      <c r="H25" s="87"/>
      <c r="I25" s="87">
        <f>(L25-K25)/K25</f>
        <v>0.13092261330700122</v>
      </c>
      <c r="J25" s="75"/>
      <c r="K25" s="88">
        <f>SUM(C11:C25)</f>
        <v>6342180.6899999995</v>
      </c>
      <c r="L25" s="88">
        <f>SUM(E11:E25)</f>
        <v>7172515.5599999996</v>
      </c>
      <c r="M25" s="75"/>
    </row>
    <row r="26" spans="1:13">
      <c r="A26" s="75"/>
      <c r="B26" s="72"/>
      <c r="C26" s="72"/>
      <c r="D26" s="72"/>
      <c r="E26" s="85"/>
      <c r="F26" s="72"/>
      <c r="G26" s="86"/>
      <c r="H26" s="87"/>
      <c r="I26" s="87"/>
      <c r="J26" s="75"/>
      <c r="K26" s="88"/>
      <c r="L26" s="88"/>
      <c r="M26" s="75"/>
    </row>
    <row r="27" spans="1:13">
      <c r="A27" s="83" t="s">
        <v>75</v>
      </c>
      <c r="B27" s="83"/>
      <c r="C27" s="72">
        <v>519610.44</v>
      </c>
      <c r="D27" s="72"/>
      <c r="E27" s="85">
        <f>561930.51+22750</f>
        <v>584680.51</v>
      </c>
      <c r="F27" s="72"/>
      <c r="G27" s="86">
        <f t="shared" ref="G27:G33" si="0">(E27-C27)/C27</f>
        <v>0.1252285654614638</v>
      </c>
      <c r="H27" s="87"/>
      <c r="I27" s="87">
        <f t="shared" ref="I27:I33" si="1">(L27-K27)/K27</f>
        <v>0.13049143044958866</v>
      </c>
      <c r="J27" s="75"/>
      <c r="K27" s="88">
        <f>SUM(C11:C27)</f>
        <v>6861791.1299999999</v>
      </c>
      <c r="L27" s="88">
        <f>SUM(E11:E27)</f>
        <v>7757196.0699999994</v>
      </c>
      <c r="M27" s="75"/>
    </row>
    <row r="28" spans="1:13">
      <c r="A28" s="75"/>
      <c r="B28" s="72"/>
      <c r="C28" s="72"/>
      <c r="D28" s="72"/>
      <c r="E28" s="72"/>
      <c r="F28" s="72"/>
      <c r="G28" s="86"/>
      <c r="H28" s="87"/>
      <c r="I28" s="87"/>
      <c r="J28" s="75"/>
      <c r="K28" s="88"/>
      <c r="L28" s="88"/>
      <c r="M28" s="75"/>
    </row>
    <row r="29" spans="1:13">
      <c r="A29" s="83" t="s">
        <v>76</v>
      </c>
      <c r="B29" s="83"/>
      <c r="C29" s="72">
        <v>646340.98</v>
      </c>
      <c r="D29" s="72"/>
      <c r="E29" s="72">
        <v>728955.18</v>
      </c>
      <c r="F29" s="72"/>
      <c r="G29" s="86">
        <f t="shared" si="0"/>
        <v>0.12781829182485083</v>
      </c>
      <c r="H29" s="87"/>
      <c r="I29" s="87">
        <f t="shared" si="1"/>
        <v>0.13026131209084449</v>
      </c>
      <c r="J29" s="75"/>
      <c r="K29" s="88">
        <f>SUM(C11:C29)</f>
        <v>7508132.1099999994</v>
      </c>
      <c r="L29" s="88">
        <f>SUM(E11:E29)</f>
        <v>8486151.25</v>
      </c>
      <c r="M29" s="75"/>
    </row>
    <row r="30" spans="1:13">
      <c r="A30" s="75"/>
      <c r="B30" s="72"/>
      <c r="C30" s="72"/>
      <c r="D30" s="72"/>
      <c r="E30" s="72"/>
      <c r="F30" s="72"/>
      <c r="G30" s="86"/>
      <c r="H30" s="87"/>
      <c r="I30" s="87"/>
      <c r="J30" s="75"/>
      <c r="K30" s="88"/>
      <c r="L30" s="88"/>
      <c r="M30" s="75"/>
    </row>
    <row r="31" spans="1:13">
      <c r="A31" s="83" t="s">
        <v>77</v>
      </c>
      <c r="B31" s="83"/>
      <c r="C31" s="72">
        <v>561246.46</v>
      </c>
      <c r="D31" s="72"/>
      <c r="E31" s="72">
        <v>696158.41</v>
      </c>
      <c r="F31" s="72"/>
      <c r="G31" s="86">
        <f t="shared" si="0"/>
        <v>0.24037915535360363</v>
      </c>
      <c r="H31" s="87"/>
      <c r="I31" s="87">
        <f t="shared" si="1"/>
        <v>0.13792029712642431</v>
      </c>
      <c r="J31" s="90"/>
      <c r="K31" s="88">
        <f>SUM(C11:C31)</f>
        <v>8069378.5699999994</v>
      </c>
      <c r="L31" s="88">
        <f>SUM(E11:E31)</f>
        <v>9182309.6600000001</v>
      </c>
      <c r="M31" s="75"/>
    </row>
    <row r="32" spans="1:13">
      <c r="A32" s="75"/>
      <c r="B32" s="72"/>
      <c r="C32" s="72"/>
      <c r="D32" s="72"/>
      <c r="E32" s="72"/>
      <c r="F32" s="72"/>
      <c r="G32" s="86"/>
      <c r="H32" s="87"/>
      <c r="I32" s="87"/>
      <c r="J32" s="75" t="s">
        <v>18</v>
      </c>
      <c r="K32" s="88"/>
      <c r="L32" s="88"/>
      <c r="M32" s="75"/>
    </row>
    <row r="33" spans="1:13">
      <c r="A33" s="83" t="s">
        <v>78</v>
      </c>
      <c r="B33" s="83"/>
      <c r="C33" s="91">
        <v>728019.58</v>
      </c>
      <c r="D33" s="72"/>
      <c r="E33" s="91">
        <f>771662.17+22750</f>
        <v>794412.17</v>
      </c>
      <c r="F33" s="72"/>
      <c r="G33" s="86">
        <f t="shared" si="0"/>
        <v>9.1196159861524725E-2</v>
      </c>
      <c r="H33" s="87"/>
      <c r="I33" s="87">
        <f t="shared" si="1"/>
        <v>0.13405368949909374</v>
      </c>
      <c r="J33" s="75"/>
      <c r="K33" s="88">
        <f>SUM(C11:C33)</f>
        <v>8797398.1499999985</v>
      </c>
      <c r="L33" s="88">
        <f>SUM(E11:E33)</f>
        <v>9976721.8300000001</v>
      </c>
      <c r="M33" s="75"/>
    </row>
    <row r="34" spans="1:13">
      <c r="A34" s="83"/>
      <c r="B34" s="83"/>
      <c r="C34" s="73"/>
      <c r="D34" s="72"/>
      <c r="E34" s="73"/>
      <c r="F34" s="72"/>
      <c r="G34" s="86"/>
      <c r="H34" s="87"/>
      <c r="I34" s="87"/>
      <c r="J34" s="75"/>
      <c r="K34" s="88"/>
      <c r="L34" s="88"/>
      <c r="M34" s="75"/>
    </row>
    <row r="35" spans="1:13">
      <c r="A35" s="83"/>
      <c r="B35" s="83"/>
      <c r="C35" s="73"/>
      <c r="D35" s="72"/>
      <c r="E35" s="73"/>
      <c r="F35" s="72"/>
      <c r="G35" s="86"/>
      <c r="H35" s="87"/>
      <c r="I35" s="87"/>
      <c r="J35" s="75"/>
      <c r="K35" s="88"/>
      <c r="L35" s="88"/>
      <c r="M35" s="75"/>
    </row>
    <row r="36" spans="1:13">
      <c r="A36" s="75" t="s">
        <v>79</v>
      </c>
      <c r="B36" s="75"/>
      <c r="C36" s="84">
        <f>SUM(C11:C35)</f>
        <v>8797398.1499999985</v>
      </c>
      <c r="D36" s="75"/>
      <c r="E36" s="84">
        <f>SUM(E11:E35)</f>
        <v>9976721.8300000001</v>
      </c>
      <c r="F36" s="75"/>
      <c r="G36" s="86"/>
      <c r="H36" s="75"/>
      <c r="I36" s="87"/>
      <c r="J36" s="75"/>
      <c r="K36" s="88"/>
      <c r="L36" s="88"/>
      <c r="M36" s="75"/>
    </row>
    <row r="37" spans="1:13">
      <c r="A37" s="75"/>
      <c r="B37" s="75"/>
      <c r="C37" s="84"/>
      <c r="D37" s="75"/>
      <c r="E37" s="84"/>
      <c r="F37" s="75"/>
      <c r="G37" s="84"/>
      <c r="H37" s="75"/>
      <c r="I37" s="92"/>
      <c r="J37" s="75"/>
      <c r="K37" s="88"/>
      <c r="L37" s="88"/>
      <c r="M37" s="75"/>
    </row>
    <row r="38" spans="1:13">
      <c r="A38" s="75" t="s">
        <v>80</v>
      </c>
      <c r="B38" s="75"/>
      <c r="C38" s="84">
        <v>91000</v>
      </c>
      <c r="D38" s="75"/>
      <c r="E38" s="84">
        <f>45500+22750+22750</f>
        <v>91000</v>
      </c>
      <c r="F38" s="75"/>
      <c r="G38" s="75"/>
      <c r="H38" s="75"/>
      <c r="I38" s="75"/>
      <c r="J38" s="75"/>
      <c r="K38" s="88"/>
      <c r="L38" s="88"/>
      <c r="M38" s="75"/>
    </row>
    <row r="39" spans="1:13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88"/>
      <c r="L39" s="88"/>
      <c r="M39" s="75"/>
    </row>
    <row r="40" spans="1:13">
      <c r="A40" s="75"/>
      <c r="B40" s="75"/>
      <c r="C40" s="75"/>
      <c r="D40" s="75"/>
      <c r="E40" s="75"/>
      <c r="F40" s="75"/>
      <c r="G40" s="75"/>
      <c r="H40" s="75"/>
      <c r="I40" s="87"/>
      <c r="J40" s="75"/>
      <c r="K40" s="88"/>
      <c r="L40" s="88"/>
      <c r="M40" s="75"/>
    </row>
    <row r="41" spans="1:13">
      <c r="A41" s="71" t="s">
        <v>81</v>
      </c>
      <c r="B41" s="75"/>
      <c r="C41" s="93">
        <f>C36-C38</f>
        <v>8706398.1499999985</v>
      </c>
      <c r="D41" s="71"/>
      <c r="E41" s="93">
        <f>E36-E38</f>
        <v>9885721.8300000001</v>
      </c>
      <c r="F41" s="75"/>
      <c r="G41" s="94"/>
      <c r="H41" s="75"/>
      <c r="I41" s="87"/>
      <c r="J41" s="75"/>
      <c r="K41" s="95">
        <f>C41</f>
        <v>8706398.1499999985</v>
      </c>
      <c r="L41" s="95">
        <f>E41</f>
        <v>9885721.8300000001</v>
      </c>
      <c r="M41" s="95"/>
    </row>
    <row r="42" spans="1:13">
      <c r="A42" s="75"/>
      <c r="B42" s="75"/>
      <c r="C42" s="75"/>
      <c r="D42" s="75"/>
      <c r="E42" s="75"/>
      <c r="F42" s="75"/>
      <c r="G42" s="95"/>
      <c r="H42" s="75"/>
      <c r="I42" s="75"/>
      <c r="J42" s="75"/>
      <c r="K42" s="75"/>
      <c r="L42" s="75"/>
      <c r="M42" s="75"/>
    </row>
    <row r="43" spans="1:13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</row>
    <row r="44" spans="1:13">
      <c r="A44" s="75"/>
      <c r="B44" s="75"/>
      <c r="C44" s="84"/>
      <c r="D44" s="75"/>
      <c r="E44" s="84"/>
      <c r="F44" s="75"/>
      <c r="G44" s="75"/>
      <c r="H44" s="75"/>
      <c r="I44" s="75"/>
      <c r="J44" s="75"/>
      <c r="K44" s="75"/>
      <c r="L44" s="75"/>
      <c r="M44" s="75"/>
    </row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workbookViewId="0">
      <selection activeCell="N13" sqref="N13"/>
    </sheetView>
  </sheetViews>
  <sheetFormatPr defaultRowHeight="15"/>
  <cols>
    <col min="2" max="10" width="13.7109375" customWidth="1"/>
    <col min="11" max="11" width="13.7109375" hidden="1" customWidth="1"/>
    <col min="12" max="12" width="13.7109375" customWidth="1"/>
    <col min="14" max="14" width="10.42578125" bestFit="1" customWidth="1"/>
    <col min="15" max="15" width="13.5703125" bestFit="1" customWidth="1"/>
    <col min="16" max="16" width="11.85546875" bestFit="1" customWidth="1"/>
    <col min="17" max="20" width="10.42578125" bestFit="1" customWidth="1"/>
  </cols>
  <sheetData>
    <row r="1" spans="1:20">
      <c r="A1" s="338" t="s">
        <v>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19"/>
      <c r="N1" s="19"/>
      <c r="O1" s="19"/>
      <c r="P1" s="19"/>
    </row>
    <row r="2" spans="1:20">
      <c r="A2" s="339" t="s">
        <v>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19"/>
      <c r="N2" s="19"/>
      <c r="O2" s="19"/>
      <c r="P2" s="19"/>
    </row>
    <row r="3" spans="1:20">
      <c r="A3" s="340" t="s">
        <v>155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19"/>
      <c r="N3" s="19"/>
      <c r="O3" s="19"/>
      <c r="P3" s="19"/>
    </row>
    <row r="4" spans="1:20">
      <c r="A4" s="337"/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19"/>
      <c r="N4" s="19"/>
      <c r="O4" s="19"/>
      <c r="P4" s="19"/>
    </row>
    <row r="5" spans="1:20" s="101" customFormat="1" ht="12.75">
      <c r="A5" s="336" t="s">
        <v>8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100"/>
      <c r="N5" s="100"/>
      <c r="O5" s="100"/>
      <c r="P5" s="100"/>
    </row>
    <row r="6" spans="1:20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3"/>
      <c r="M6" s="23"/>
      <c r="N6" s="23"/>
      <c r="O6" s="23"/>
      <c r="P6" s="23"/>
    </row>
    <row r="7" spans="1:20">
      <c r="A7" s="25"/>
      <c r="B7" s="26" t="s">
        <v>9</v>
      </c>
      <c r="C7" s="26" t="s">
        <v>10</v>
      </c>
      <c r="D7" s="26" t="s">
        <v>11</v>
      </c>
      <c r="E7" s="24" t="s">
        <v>12</v>
      </c>
      <c r="F7" s="24" t="s">
        <v>13</v>
      </c>
      <c r="G7" s="24" t="s">
        <v>14</v>
      </c>
      <c r="H7" s="24" t="s">
        <v>15</v>
      </c>
      <c r="I7" s="24" t="s">
        <v>16</v>
      </c>
      <c r="J7" s="24"/>
      <c r="K7" s="24"/>
      <c r="L7" s="25"/>
      <c r="M7" s="25"/>
      <c r="N7" s="25"/>
      <c r="O7" s="25"/>
      <c r="P7" s="25"/>
      <c r="Q7" s="25"/>
      <c r="R7" s="25"/>
      <c r="S7" s="25"/>
      <c r="T7" s="25"/>
    </row>
    <row r="8" spans="1:20">
      <c r="A8" s="97" t="s">
        <v>17</v>
      </c>
      <c r="B8" s="28">
        <v>241783.13</v>
      </c>
      <c r="C8" s="28">
        <v>53877.05</v>
      </c>
      <c r="D8" s="28">
        <v>425865.25</v>
      </c>
      <c r="E8" s="29">
        <v>87293.02</v>
      </c>
      <c r="F8" s="29">
        <v>83986.58</v>
      </c>
      <c r="G8" s="29">
        <v>179067.07</v>
      </c>
      <c r="H8" s="29">
        <v>89800.14</v>
      </c>
      <c r="I8" s="29">
        <f t="shared" ref="I8:I19" si="0">SUM(B8:H8)</f>
        <v>1161672.2399999998</v>
      </c>
      <c r="J8" s="30"/>
      <c r="K8" s="21"/>
      <c r="L8" s="19" t="s">
        <v>18</v>
      </c>
      <c r="M8" s="19"/>
      <c r="N8" s="332"/>
      <c r="O8" s="332"/>
      <c r="P8" s="332"/>
      <c r="Q8" s="332"/>
      <c r="R8" s="332"/>
      <c r="S8" s="332"/>
      <c r="T8" s="332"/>
    </row>
    <row r="9" spans="1:20">
      <c r="A9" s="97" t="s">
        <v>19</v>
      </c>
      <c r="B9" s="31">
        <v>323474</v>
      </c>
      <c r="C9" s="31">
        <v>59639.35</v>
      </c>
      <c r="D9" s="31">
        <v>403803.04</v>
      </c>
      <c r="E9" s="31">
        <v>87226.240000000005</v>
      </c>
      <c r="F9" s="31">
        <v>86580.95</v>
      </c>
      <c r="G9" s="31">
        <v>206775.94</v>
      </c>
      <c r="H9" s="31">
        <v>148858.91</v>
      </c>
      <c r="I9" s="32">
        <f t="shared" si="0"/>
        <v>1316358.4299999997</v>
      </c>
      <c r="J9" s="30"/>
      <c r="K9" s="21"/>
      <c r="L9" s="19"/>
      <c r="M9" s="19"/>
      <c r="N9" s="19"/>
      <c r="O9" s="19"/>
      <c r="P9" s="19"/>
    </row>
    <row r="10" spans="1:20">
      <c r="A10" s="97" t="s">
        <v>20</v>
      </c>
      <c r="B10" s="31">
        <v>324012.84999999998</v>
      </c>
      <c r="C10" s="31">
        <v>60893.42</v>
      </c>
      <c r="D10" s="31">
        <v>385714.53</v>
      </c>
      <c r="E10" s="31">
        <v>86407.9</v>
      </c>
      <c r="F10" s="31">
        <v>81262.02</v>
      </c>
      <c r="G10" s="31">
        <v>182941.88</v>
      </c>
      <c r="H10" s="31">
        <v>116710.47</v>
      </c>
      <c r="I10" s="32">
        <f t="shared" si="0"/>
        <v>1237943.07</v>
      </c>
      <c r="J10" s="30"/>
      <c r="K10" s="21"/>
      <c r="L10" s="19"/>
      <c r="M10" s="19"/>
      <c r="N10" s="19"/>
      <c r="O10" s="19"/>
      <c r="P10" s="19"/>
    </row>
    <row r="11" spans="1:20">
      <c r="A11" s="97" t="s">
        <v>21</v>
      </c>
      <c r="B11" s="31">
        <v>236635.18</v>
      </c>
      <c r="C11" s="31">
        <v>57676.58</v>
      </c>
      <c r="D11" s="31">
        <v>406003.73</v>
      </c>
      <c r="E11" s="31">
        <v>64645.16</v>
      </c>
      <c r="F11" s="31">
        <v>81856.41</v>
      </c>
      <c r="G11" s="31">
        <v>183850.66</v>
      </c>
      <c r="H11" s="31">
        <v>101269.32</v>
      </c>
      <c r="I11" s="32">
        <f t="shared" si="0"/>
        <v>1131937.04</v>
      </c>
      <c r="J11" s="30"/>
      <c r="K11" s="21"/>
      <c r="L11" s="19"/>
      <c r="M11" s="19"/>
      <c r="N11" s="19"/>
      <c r="O11" s="333"/>
      <c r="P11" s="19"/>
    </row>
    <row r="12" spans="1:20">
      <c r="A12" s="97" t="s">
        <v>22</v>
      </c>
      <c r="B12" s="31">
        <v>100306.05</v>
      </c>
      <c r="C12" s="31">
        <v>56936.27</v>
      </c>
      <c r="D12" s="31">
        <v>316875.48</v>
      </c>
      <c r="E12" s="31">
        <v>56389.57</v>
      </c>
      <c r="F12" s="31">
        <v>47676.62</v>
      </c>
      <c r="G12" s="31">
        <v>83987.69</v>
      </c>
      <c r="H12" s="31">
        <v>46168.86</v>
      </c>
      <c r="I12" s="32">
        <f t="shared" si="0"/>
        <v>708340.53999999992</v>
      </c>
      <c r="J12" s="30"/>
      <c r="K12" s="21"/>
      <c r="L12" s="19"/>
      <c r="M12" s="19"/>
      <c r="N12" s="19"/>
      <c r="O12" s="334"/>
      <c r="P12" s="19"/>
    </row>
    <row r="13" spans="1:20">
      <c r="A13" s="97" t="s">
        <v>23</v>
      </c>
      <c r="B13" s="31">
        <v>80627.64</v>
      </c>
      <c r="C13" s="31">
        <v>43476.74</v>
      </c>
      <c r="D13" s="31">
        <v>199443.04</v>
      </c>
      <c r="E13" s="31">
        <v>42294.8</v>
      </c>
      <c r="F13" s="31">
        <v>36441.120000000003</v>
      </c>
      <c r="G13" s="31">
        <v>62246.52</v>
      </c>
      <c r="H13" s="31">
        <v>24906.13</v>
      </c>
      <c r="I13" s="32">
        <f t="shared" si="0"/>
        <v>489435.99000000005</v>
      </c>
      <c r="J13" s="30"/>
      <c r="K13" s="21"/>
      <c r="L13" s="329"/>
      <c r="M13" s="19"/>
      <c r="N13" s="19"/>
      <c r="O13" s="334"/>
      <c r="P13" s="19"/>
    </row>
    <row r="14" spans="1:20">
      <c r="A14" s="97" t="s">
        <v>24</v>
      </c>
      <c r="B14" s="31">
        <v>113885.22</v>
      </c>
      <c r="C14" s="31">
        <v>32454.26</v>
      </c>
      <c r="D14" s="31">
        <v>229769.84</v>
      </c>
      <c r="E14" s="31">
        <v>42304.85</v>
      </c>
      <c r="F14" s="31">
        <v>36088.1</v>
      </c>
      <c r="G14" s="31">
        <v>71614.850000000006</v>
      </c>
      <c r="H14" s="31">
        <v>81122.240000000005</v>
      </c>
      <c r="I14" s="32">
        <f t="shared" si="0"/>
        <v>607239.36</v>
      </c>
      <c r="J14" s="30"/>
      <c r="K14" s="21"/>
      <c r="L14" s="329"/>
      <c r="M14" s="19"/>
      <c r="N14" s="19"/>
      <c r="O14" s="334"/>
      <c r="P14" s="19"/>
    </row>
    <row r="15" spans="1:20">
      <c r="A15" s="97" t="s">
        <v>149</v>
      </c>
      <c r="B15" s="281">
        <v>69326.23</v>
      </c>
      <c r="C15" s="281">
        <v>25165.03</v>
      </c>
      <c r="D15" s="281">
        <v>201618.99</v>
      </c>
      <c r="E15" s="281">
        <v>38654.49</v>
      </c>
      <c r="F15" s="281">
        <v>34313.1</v>
      </c>
      <c r="G15" s="281">
        <v>56975.56</v>
      </c>
      <c r="H15" s="281">
        <v>58648.33</v>
      </c>
      <c r="I15" s="282">
        <f t="shared" si="0"/>
        <v>484701.73</v>
      </c>
      <c r="J15" s="30"/>
      <c r="K15" s="21"/>
      <c r="L15" s="19"/>
      <c r="M15" s="19"/>
      <c r="N15" s="19"/>
      <c r="O15" s="334"/>
      <c r="P15" s="19"/>
    </row>
    <row r="16" spans="1:20">
      <c r="A16" s="97" t="s">
        <v>150</v>
      </c>
      <c r="B16" s="281">
        <v>85817.45</v>
      </c>
      <c r="C16" s="281">
        <v>33253.440000000002</v>
      </c>
      <c r="D16" s="281">
        <v>241750.25</v>
      </c>
      <c r="E16" s="281">
        <v>45415.86</v>
      </c>
      <c r="F16" s="281">
        <v>40859.81</v>
      </c>
      <c r="G16" s="281">
        <v>58574.64</v>
      </c>
      <c r="H16" s="281">
        <v>80710.100000000006</v>
      </c>
      <c r="I16" s="282">
        <f t="shared" si="0"/>
        <v>586381.55000000005</v>
      </c>
      <c r="J16" s="30"/>
      <c r="K16" s="21"/>
      <c r="L16" s="19"/>
      <c r="M16" s="19"/>
      <c r="N16" s="19"/>
      <c r="O16" s="334"/>
      <c r="P16" s="19"/>
    </row>
    <row r="17" spans="1:16">
      <c r="A17" s="97" t="s">
        <v>153</v>
      </c>
      <c r="B17" s="281">
        <v>123710.33</v>
      </c>
      <c r="C17" s="281">
        <v>42775.21</v>
      </c>
      <c r="D17" s="281">
        <v>292303.74</v>
      </c>
      <c r="E17" s="281">
        <v>58181.49</v>
      </c>
      <c r="F17" s="281">
        <v>46769.46</v>
      </c>
      <c r="G17" s="281">
        <v>86585.89</v>
      </c>
      <c r="H17" s="281">
        <v>80706.09</v>
      </c>
      <c r="I17" s="282">
        <f t="shared" si="0"/>
        <v>731032.21</v>
      </c>
      <c r="J17" s="30"/>
      <c r="K17" s="21"/>
      <c r="L17" s="19"/>
      <c r="M17" s="19"/>
      <c r="N17" s="19"/>
      <c r="O17" s="334"/>
      <c r="P17" s="19"/>
    </row>
    <row r="18" spans="1:16">
      <c r="A18" s="97" t="s">
        <v>154</v>
      </c>
      <c r="B18" s="281">
        <v>118943.09</v>
      </c>
      <c r="C18" s="281">
        <v>48301.18</v>
      </c>
      <c r="D18" s="281">
        <v>320550.8</v>
      </c>
      <c r="E18" s="281">
        <v>68953.47</v>
      </c>
      <c r="F18" s="281">
        <v>48705.05</v>
      </c>
      <c r="G18" s="281">
        <v>68049.06</v>
      </c>
      <c r="H18" s="281">
        <v>28253.19</v>
      </c>
      <c r="I18" s="282">
        <f t="shared" si="0"/>
        <v>701755.83999999985</v>
      </c>
      <c r="J18" s="30"/>
      <c r="K18" s="21"/>
      <c r="L18" s="19"/>
      <c r="M18" s="19"/>
      <c r="N18" s="19"/>
      <c r="O18" s="334"/>
      <c r="P18" s="19"/>
    </row>
    <row r="19" spans="1:16">
      <c r="A19" s="331" t="s">
        <v>157</v>
      </c>
      <c r="B19" s="281">
        <v>137686.41</v>
      </c>
      <c r="C19" s="31">
        <v>54413.09</v>
      </c>
      <c r="D19" s="31">
        <v>326020.76</v>
      </c>
      <c r="E19" s="31">
        <v>70096.2</v>
      </c>
      <c r="F19" s="31">
        <v>59035.7</v>
      </c>
      <c r="G19" s="31">
        <v>106726.46</v>
      </c>
      <c r="H19" s="31">
        <v>36612.050000000003</v>
      </c>
      <c r="I19" s="32">
        <f t="shared" si="0"/>
        <v>790590.66999999993</v>
      </c>
      <c r="J19" s="30"/>
      <c r="K19" s="21"/>
      <c r="L19" s="19"/>
      <c r="M19" s="19"/>
      <c r="N19" s="19"/>
      <c r="O19" s="334"/>
      <c r="P19" s="19"/>
    </row>
    <row r="20" spans="1:16">
      <c r="A20" s="20"/>
      <c r="B20" s="33"/>
      <c r="C20" s="33" t="s">
        <v>18</v>
      </c>
      <c r="D20" s="33"/>
      <c r="E20" s="33"/>
      <c r="F20" s="33"/>
      <c r="G20" s="33"/>
      <c r="H20" s="33"/>
      <c r="I20" s="33"/>
      <c r="J20" s="21"/>
      <c r="K20" s="21"/>
      <c r="L20" s="19"/>
      <c r="M20" s="19"/>
      <c r="N20" s="19"/>
      <c r="O20" s="334"/>
      <c r="P20" s="19"/>
    </row>
    <row r="21" spans="1:16">
      <c r="A21" s="34" t="s">
        <v>16</v>
      </c>
      <c r="B21" s="35">
        <f>SUM(B8:B20)</f>
        <v>1956207.5799999998</v>
      </c>
      <c r="C21" s="35">
        <f t="shared" ref="C21:H21" si="1">SUM(C8:C19)</f>
        <v>568861.62000000011</v>
      </c>
      <c r="D21" s="35">
        <f t="shared" si="1"/>
        <v>3749719.4499999993</v>
      </c>
      <c r="E21" s="35">
        <f t="shared" si="1"/>
        <v>747863.04999999993</v>
      </c>
      <c r="F21" s="35">
        <f t="shared" si="1"/>
        <v>683574.91999999993</v>
      </c>
      <c r="G21" s="35">
        <f t="shared" si="1"/>
        <v>1347396.2199999997</v>
      </c>
      <c r="H21" s="35">
        <f t="shared" si="1"/>
        <v>893765.82999999984</v>
      </c>
      <c r="I21" s="35">
        <f>SUM(B21+C21+D21+E21+F21+G21+H21)</f>
        <v>9947388.6699999999</v>
      </c>
      <c r="J21" s="37"/>
      <c r="K21" s="38"/>
      <c r="L21" s="38" t="s">
        <v>18</v>
      </c>
      <c r="M21" s="38"/>
      <c r="N21" s="19"/>
      <c r="O21" s="334"/>
      <c r="P21" s="38"/>
    </row>
    <row r="22" spans="1:16">
      <c r="A22" s="19"/>
      <c r="B22" s="19"/>
      <c r="C22" s="19"/>
      <c r="D22" s="19"/>
      <c r="E22" s="19"/>
      <c r="F22" s="19"/>
      <c r="G22" s="19"/>
      <c r="H22" s="19"/>
      <c r="I22" s="39"/>
      <c r="J22" s="39"/>
      <c r="K22" s="19"/>
      <c r="L22" s="19"/>
      <c r="M22" s="19"/>
      <c r="N22" s="19"/>
      <c r="O22" s="334"/>
      <c r="P22" s="19"/>
    </row>
    <row r="23" spans="1:16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19"/>
      <c r="O23" s="334"/>
      <c r="P23" s="40"/>
    </row>
    <row r="24" spans="1:16">
      <c r="A24" s="336" t="s">
        <v>25</v>
      </c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19"/>
      <c r="N24" s="19"/>
      <c r="O24" s="19"/>
      <c r="P24" s="19"/>
    </row>
    <row r="25" spans="1:16">
      <c r="A25" s="25"/>
      <c r="B25" s="22"/>
      <c r="C25" s="24"/>
      <c r="D25" s="22"/>
      <c r="E25" s="22"/>
      <c r="F25" s="22"/>
      <c r="G25" s="22"/>
      <c r="H25" s="22"/>
      <c r="I25" s="22"/>
      <c r="J25" s="22"/>
      <c r="K25" s="22"/>
      <c r="L25" s="22"/>
      <c r="M25" s="25"/>
      <c r="N25" s="25"/>
      <c r="O25" s="25"/>
      <c r="P25" s="25"/>
    </row>
    <row r="26" spans="1:16">
      <c r="A26" s="25"/>
      <c r="B26" s="24" t="s">
        <v>9</v>
      </c>
      <c r="C26" s="26" t="s">
        <v>10</v>
      </c>
      <c r="D26" s="26" t="s">
        <v>11</v>
      </c>
      <c r="E26" s="26" t="s">
        <v>12</v>
      </c>
      <c r="F26" s="26" t="s">
        <v>13</v>
      </c>
      <c r="G26" s="26" t="s">
        <v>14</v>
      </c>
      <c r="H26" s="26" t="s">
        <v>15</v>
      </c>
      <c r="I26" s="26" t="s">
        <v>26</v>
      </c>
      <c r="J26" s="26" t="s">
        <v>27</v>
      </c>
      <c r="K26" s="22"/>
      <c r="L26" s="26" t="s">
        <v>16</v>
      </c>
      <c r="M26" s="25"/>
      <c r="N26" s="25"/>
      <c r="O26" s="19"/>
      <c r="P26" s="19"/>
    </row>
    <row r="27" spans="1:16">
      <c r="A27" s="97" t="s">
        <v>17</v>
      </c>
      <c r="B27" s="41">
        <v>109075.58</v>
      </c>
      <c r="C27" s="43">
        <v>24305.55</v>
      </c>
      <c r="D27" s="43">
        <v>192120.52</v>
      </c>
      <c r="E27" s="43">
        <v>39380.49</v>
      </c>
      <c r="F27" s="43">
        <v>37888.85</v>
      </c>
      <c r="G27" s="43">
        <v>80782.5</v>
      </c>
      <c r="H27" s="43">
        <v>40511.519999999997</v>
      </c>
      <c r="I27" s="43">
        <v>116458.9</v>
      </c>
      <c r="J27" s="42">
        <v>524065.01</v>
      </c>
      <c r="K27" s="28"/>
      <c r="L27" s="28">
        <f t="shared" ref="L27:L38" si="2">SUM(B27+C27+D27+E27+F27+G27+H27+I27+J27)</f>
        <v>1164588.92</v>
      </c>
      <c r="M27" s="39"/>
      <c r="N27" s="19"/>
      <c r="O27" s="19"/>
      <c r="P27" s="19"/>
    </row>
    <row r="28" spans="1:16">
      <c r="A28" s="97" t="s">
        <v>19</v>
      </c>
      <c r="B28" s="43">
        <v>145478.04999999999</v>
      </c>
      <c r="C28" s="43">
        <v>26821.99</v>
      </c>
      <c r="D28" s="43">
        <v>181604.94</v>
      </c>
      <c r="E28" s="43">
        <v>39228.82</v>
      </c>
      <c r="F28" s="43">
        <v>38938.61</v>
      </c>
      <c r="G28" s="43">
        <v>92994.68</v>
      </c>
      <c r="H28" s="43">
        <v>66947.28</v>
      </c>
      <c r="I28" s="43">
        <v>131558.75</v>
      </c>
      <c r="J28" s="42">
        <v>592014.37</v>
      </c>
      <c r="K28" s="44"/>
      <c r="L28" s="44">
        <f t="shared" si="2"/>
        <v>1315587.49</v>
      </c>
      <c r="M28" s="39"/>
      <c r="N28" s="19"/>
      <c r="O28" s="19"/>
      <c r="P28" s="19"/>
    </row>
    <row r="29" spans="1:16">
      <c r="A29" s="97" t="s">
        <v>20</v>
      </c>
      <c r="B29" s="43">
        <v>144881.60000000001</v>
      </c>
      <c r="C29" s="43">
        <v>27228.35</v>
      </c>
      <c r="D29" s="43">
        <v>172471.36</v>
      </c>
      <c r="E29" s="43">
        <v>38637.089999999997</v>
      </c>
      <c r="F29" s="43">
        <v>36336.129999999997</v>
      </c>
      <c r="G29" s="43">
        <v>81802.039999999994</v>
      </c>
      <c r="H29" s="43">
        <v>52186.82</v>
      </c>
      <c r="I29" s="43">
        <v>123009.65</v>
      </c>
      <c r="J29" s="42">
        <v>553543.39</v>
      </c>
      <c r="K29" s="44"/>
      <c r="L29" s="44">
        <f t="shared" si="2"/>
        <v>1230096.4300000002</v>
      </c>
      <c r="M29" s="39"/>
      <c r="N29" s="19"/>
      <c r="O29" s="19"/>
      <c r="P29" s="19"/>
    </row>
    <row r="30" spans="1:16">
      <c r="A30" s="97" t="s">
        <v>21</v>
      </c>
      <c r="B30" s="43">
        <v>107464.4</v>
      </c>
      <c r="C30" s="43">
        <v>26192.97</v>
      </c>
      <c r="D30" s="43">
        <v>184380.65</v>
      </c>
      <c r="E30" s="43">
        <v>29357.65</v>
      </c>
      <c r="F30" s="43">
        <v>37173.89</v>
      </c>
      <c r="G30" s="43">
        <v>83493.09</v>
      </c>
      <c r="H30" s="43">
        <v>45989.98</v>
      </c>
      <c r="I30" s="43">
        <v>114233.91</v>
      </c>
      <c r="J30" s="42">
        <v>514052.63</v>
      </c>
      <c r="K30" s="44"/>
      <c r="L30" s="44">
        <f t="shared" si="2"/>
        <v>1142339.17</v>
      </c>
      <c r="M30" s="39"/>
      <c r="N30" s="19"/>
      <c r="O30" s="19"/>
      <c r="P30" s="19"/>
    </row>
    <row r="31" spans="1:16">
      <c r="A31" s="97" t="s">
        <v>22</v>
      </c>
      <c r="B31" s="43">
        <v>45083.61</v>
      </c>
      <c r="C31" s="43">
        <v>25590.6</v>
      </c>
      <c r="D31" s="43">
        <v>142423</v>
      </c>
      <c r="E31" s="43">
        <v>25344.880000000001</v>
      </c>
      <c r="F31" s="43">
        <v>21428.76</v>
      </c>
      <c r="G31" s="43">
        <v>37749.15</v>
      </c>
      <c r="H31" s="43">
        <v>20751.080000000002</v>
      </c>
      <c r="I31" s="43">
        <v>70749.119999999995</v>
      </c>
      <c r="J31" s="42">
        <v>318371.08</v>
      </c>
      <c r="K31" s="44"/>
      <c r="L31" s="44">
        <f t="shared" si="2"/>
        <v>707491.28</v>
      </c>
      <c r="M31" s="39"/>
      <c r="N31" s="19"/>
      <c r="O31" s="19"/>
      <c r="P31" s="19"/>
    </row>
    <row r="32" spans="1:16">
      <c r="A32" s="97" t="s">
        <v>23</v>
      </c>
      <c r="B32" s="43">
        <v>38506.11</v>
      </c>
      <c r="C32" s="43">
        <v>20467.89</v>
      </c>
      <c r="D32" s="43">
        <v>94759.46</v>
      </c>
      <c r="E32" s="43">
        <v>19953.439999999999</v>
      </c>
      <c r="F32" s="43">
        <v>17303.16</v>
      </c>
      <c r="G32" s="43">
        <v>29761.35</v>
      </c>
      <c r="H32" s="43">
        <v>12085.03</v>
      </c>
      <c r="I32" s="43">
        <v>51741.43</v>
      </c>
      <c r="J32" s="42">
        <v>232836.44</v>
      </c>
      <c r="K32" s="44"/>
      <c r="L32" s="44">
        <f t="shared" si="2"/>
        <v>517414.31000000006</v>
      </c>
      <c r="M32" s="45"/>
      <c r="N32" s="46"/>
      <c r="O32" s="46"/>
      <c r="P32" s="46"/>
    </row>
    <row r="33" spans="1:16">
      <c r="A33" s="97" t="s">
        <v>24</v>
      </c>
      <c r="B33" s="43">
        <v>51171.98</v>
      </c>
      <c r="C33" s="43">
        <v>14582.65</v>
      </c>
      <c r="D33" s="43">
        <v>103242.36</v>
      </c>
      <c r="E33" s="43">
        <v>19008.82</v>
      </c>
      <c r="F33" s="43">
        <v>16215.45</v>
      </c>
      <c r="G33" s="43">
        <v>32178.66</v>
      </c>
      <c r="H33" s="43">
        <v>36450.61</v>
      </c>
      <c r="I33" s="43">
        <v>60633.46</v>
      </c>
      <c r="J33" s="42">
        <v>272850.53000000003</v>
      </c>
      <c r="K33" s="44"/>
      <c r="L33" s="44">
        <f t="shared" si="2"/>
        <v>606334.52</v>
      </c>
      <c r="M33" s="39"/>
      <c r="N33" s="19"/>
      <c r="O33" s="19"/>
      <c r="P33" s="19"/>
    </row>
    <row r="34" spans="1:16">
      <c r="A34" s="97" t="s">
        <v>149</v>
      </c>
      <c r="B34" s="283">
        <v>31451.79</v>
      </c>
      <c r="C34" s="283">
        <v>11416.82</v>
      </c>
      <c r="D34" s="283">
        <v>91470.12</v>
      </c>
      <c r="E34" s="283">
        <v>17536.7</v>
      </c>
      <c r="F34" s="283">
        <v>15567.1</v>
      </c>
      <c r="G34" s="283">
        <v>25848.560000000001</v>
      </c>
      <c r="H34" s="283">
        <v>26607.46</v>
      </c>
      <c r="I34" s="283">
        <v>48866.34</v>
      </c>
      <c r="J34" s="284">
        <v>219868.55</v>
      </c>
      <c r="K34" s="285">
        <v>120239.52</v>
      </c>
      <c r="L34" s="285">
        <f t="shared" si="2"/>
        <v>488633.44</v>
      </c>
      <c r="M34" s="39"/>
      <c r="N34" s="19"/>
      <c r="O34" s="19"/>
      <c r="P34" s="19"/>
    </row>
    <row r="35" spans="1:16">
      <c r="A35" s="97" t="s">
        <v>150</v>
      </c>
      <c r="B35" s="283">
        <v>37007.56</v>
      </c>
      <c r="C35" s="283">
        <v>14340.07</v>
      </c>
      <c r="D35" s="283">
        <v>104251.37</v>
      </c>
      <c r="E35" s="283">
        <v>19584.95</v>
      </c>
      <c r="F35" s="283">
        <v>17620.21</v>
      </c>
      <c r="G35" s="283">
        <v>25259.48</v>
      </c>
      <c r="H35" s="283">
        <v>34805.089999999997</v>
      </c>
      <c r="I35" s="283">
        <v>56193.05</v>
      </c>
      <c r="J35" s="284">
        <v>252868.73</v>
      </c>
      <c r="K35" s="285">
        <v>151178.32999999999</v>
      </c>
      <c r="L35" s="285">
        <f t="shared" si="2"/>
        <v>561930.51</v>
      </c>
      <c r="M35" s="39"/>
      <c r="N35" s="19"/>
      <c r="O35" s="19"/>
      <c r="P35" s="19"/>
    </row>
    <row r="36" spans="1:16">
      <c r="A36" s="97" t="s">
        <v>153</v>
      </c>
      <c r="B36" s="283">
        <v>55511.48</v>
      </c>
      <c r="C36" s="283">
        <v>19194.150000000001</v>
      </c>
      <c r="D36" s="283">
        <v>131162.96</v>
      </c>
      <c r="E36" s="283">
        <v>26107.279999999999</v>
      </c>
      <c r="F36" s="283">
        <v>20986.46</v>
      </c>
      <c r="G36" s="283">
        <v>38852.949999999997</v>
      </c>
      <c r="H36" s="283">
        <v>36214.550000000003</v>
      </c>
      <c r="I36" s="283">
        <v>72895.520000000004</v>
      </c>
      <c r="J36" s="284">
        <v>328029.83</v>
      </c>
      <c r="K36" s="285">
        <v>117709.49</v>
      </c>
      <c r="L36" s="285">
        <f t="shared" si="2"/>
        <v>728955.17999999993</v>
      </c>
      <c r="M36" s="39"/>
      <c r="N36" s="19"/>
      <c r="O36" s="19"/>
      <c r="P36" s="19"/>
    </row>
    <row r="37" spans="1:16">
      <c r="A37" s="97" t="s">
        <v>154</v>
      </c>
      <c r="B37" s="283">
        <v>53097.46</v>
      </c>
      <c r="C37" s="283">
        <v>21562.16</v>
      </c>
      <c r="D37" s="283">
        <v>143097.29</v>
      </c>
      <c r="E37" s="283">
        <v>30781.56</v>
      </c>
      <c r="F37" s="283">
        <v>21742.45</v>
      </c>
      <c r="G37" s="283">
        <v>30377.83</v>
      </c>
      <c r="H37" s="283">
        <v>12612.53</v>
      </c>
      <c r="I37" s="283">
        <v>69615.839999999997</v>
      </c>
      <c r="J37" s="284">
        <v>313271.28000000003</v>
      </c>
      <c r="K37" s="285">
        <v>143593.82</v>
      </c>
      <c r="L37" s="285">
        <f t="shared" si="2"/>
        <v>696158.4</v>
      </c>
      <c r="M37" s="39"/>
      <c r="N37" s="19"/>
      <c r="O37" s="19"/>
      <c r="P37" s="19"/>
    </row>
    <row r="38" spans="1:16">
      <c r="A38" t="s">
        <v>157</v>
      </c>
      <c r="B38" s="326">
        <v>61958.8845</v>
      </c>
      <c r="C38" s="328">
        <v>24485.890499999998</v>
      </c>
      <c r="D38" s="328">
        <v>146709.342</v>
      </c>
      <c r="E38" s="328">
        <v>31543.29</v>
      </c>
      <c r="F38" s="328">
        <v>26566.064999999999</v>
      </c>
      <c r="G38" s="328">
        <v>48026.907000000007</v>
      </c>
      <c r="H38" s="328">
        <v>16475.422500000001</v>
      </c>
      <c r="I38" s="328">
        <v>79059.066999999995</v>
      </c>
      <c r="J38" s="328">
        <v>355765.8015</v>
      </c>
      <c r="K38" s="98"/>
      <c r="L38" s="330">
        <f t="shared" si="2"/>
        <v>790590.66999999993</v>
      </c>
      <c r="M38" s="39"/>
      <c r="N38" s="19"/>
      <c r="O38" s="19"/>
      <c r="P38" s="19"/>
    </row>
    <row r="39" spans="1:16">
      <c r="A39" s="20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19"/>
      <c r="M39" s="19"/>
      <c r="N39" s="19"/>
      <c r="O39" s="19"/>
      <c r="P39" s="19"/>
    </row>
    <row r="40" spans="1:16">
      <c r="A40" s="34" t="s">
        <v>16</v>
      </c>
      <c r="B40" s="35">
        <f t="shared" ref="B40:J40" si="3">SUM(B27:B38)</f>
        <v>880688.50449999992</v>
      </c>
      <c r="C40" s="35">
        <f t="shared" si="3"/>
        <v>256189.09049999999</v>
      </c>
      <c r="D40" s="35">
        <f t="shared" si="3"/>
        <v>1687693.3720000002</v>
      </c>
      <c r="E40" s="35">
        <f t="shared" si="3"/>
        <v>336464.97</v>
      </c>
      <c r="F40" s="35">
        <f t="shared" si="3"/>
        <v>307767.13500000001</v>
      </c>
      <c r="G40" s="35">
        <f t="shared" si="3"/>
        <v>607127.19699999981</v>
      </c>
      <c r="H40" s="35">
        <f t="shared" si="3"/>
        <v>401637.3725</v>
      </c>
      <c r="I40" s="35">
        <f t="shared" si="3"/>
        <v>995015.03700000001</v>
      </c>
      <c r="J40" s="47">
        <f t="shared" si="3"/>
        <v>4477537.6414999999</v>
      </c>
      <c r="K40" s="36"/>
      <c r="L40" s="48">
        <f>SUM(L27:L38)</f>
        <v>9950120.3200000003</v>
      </c>
      <c r="M40" s="38"/>
      <c r="N40" s="38"/>
      <c r="O40" s="38"/>
      <c r="P40" s="38"/>
    </row>
    <row r="41" spans="1:16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16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>
      <c r="A43" s="25"/>
      <c r="B43" s="26" t="s">
        <v>28</v>
      </c>
      <c r="C43" s="26" t="s">
        <v>29</v>
      </c>
      <c r="D43" s="26" t="s">
        <v>30</v>
      </c>
      <c r="E43" s="26" t="s">
        <v>31</v>
      </c>
      <c r="F43" s="26" t="s">
        <v>32</v>
      </c>
      <c r="G43" s="26" t="s">
        <v>33</v>
      </c>
      <c r="H43" s="26" t="s">
        <v>34</v>
      </c>
      <c r="I43" s="26" t="s">
        <v>26</v>
      </c>
      <c r="J43" s="26" t="s">
        <v>27</v>
      </c>
      <c r="K43" s="24"/>
      <c r="L43" s="26" t="s">
        <v>16</v>
      </c>
      <c r="M43" s="24"/>
      <c r="N43" s="27"/>
      <c r="O43" s="25"/>
      <c r="P43" s="25"/>
    </row>
    <row r="44" spans="1:16">
      <c r="A44" s="46" t="s">
        <v>35</v>
      </c>
      <c r="B44" s="49">
        <f t="shared" ref="B44:J44" si="4">SUM(B27:B29)</f>
        <v>399435.23</v>
      </c>
      <c r="C44" s="49">
        <f t="shared" si="4"/>
        <v>78355.89</v>
      </c>
      <c r="D44" s="49">
        <f t="shared" si="4"/>
        <v>546196.81999999995</v>
      </c>
      <c r="E44" s="49">
        <f t="shared" si="4"/>
        <v>117246.39999999999</v>
      </c>
      <c r="F44" s="49">
        <f t="shared" si="4"/>
        <v>113163.59</v>
      </c>
      <c r="G44" s="49">
        <f t="shared" si="4"/>
        <v>255579.21999999997</v>
      </c>
      <c r="H44" s="49">
        <f t="shared" si="4"/>
        <v>159645.62</v>
      </c>
      <c r="I44" s="49">
        <f t="shared" si="4"/>
        <v>371027.3</v>
      </c>
      <c r="J44" s="49">
        <f t="shared" si="4"/>
        <v>1669622.77</v>
      </c>
      <c r="K44" s="49"/>
      <c r="L44" s="49">
        <f>SUM(L27:L29)</f>
        <v>3710272.8400000003</v>
      </c>
      <c r="M44" s="19"/>
      <c r="N44" s="19"/>
      <c r="O44" s="19"/>
      <c r="P44" s="19"/>
    </row>
    <row r="45" spans="1:16">
      <c r="A45" s="46" t="s">
        <v>36</v>
      </c>
      <c r="B45" s="49">
        <f t="shared" ref="B45:J45" si="5">SUM(B30:B32)</f>
        <v>191054.12</v>
      </c>
      <c r="C45" s="49">
        <f t="shared" si="5"/>
        <v>72251.459999999992</v>
      </c>
      <c r="D45" s="49">
        <f t="shared" si="5"/>
        <v>421563.11000000004</v>
      </c>
      <c r="E45" s="49">
        <f t="shared" si="5"/>
        <v>74655.97</v>
      </c>
      <c r="F45" s="49">
        <f t="shared" si="5"/>
        <v>75905.81</v>
      </c>
      <c r="G45" s="49">
        <f t="shared" si="5"/>
        <v>151003.59</v>
      </c>
      <c r="H45" s="49">
        <f t="shared" si="5"/>
        <v>78826.09</v>
      </c>
      <c r="I45" s="49">
        <f t="shared" si="5"/>
        <v>236724.46</v>
      </c>
      <c r="J45" s="49">
        <f t="shared" si="5"/>
        <v>1065260.1499999999</v>
      </c>
      <c r="K45" s="49"/>
      <c r="L45" s="49">
        <f>SUM(L30:L32)</f>
        <v>2367244.7599999998</v>
      </c>
      <c r="M45" s="19"/>
      <c r="N45" s="19"/>
      <c r="O45" s="19"/>
      <c r="P45" s="19"/>
    </row>
    <row r="46" spans="1:16">
      <c r="A46" s="286" t="s">
        <v>37</v>
      </c>
      <c r="B46" s="287">
        <f t="shared" ref="B46:J46" si="6">SUM(B33:B35)</f>
        <v>119631.33</v>
      </c>
      <c r="C46" s="287">
        <f t="shared" si="6"/>
        <v>40339.54</v>
      </c>
      <c r="D46" s="287">
        <f t="shared" si="6"/>
        <v>298963.84999999998</v>
      </c>
      <c r="E46" s="287">
        <f t="shared" si="6"/>
        <v>56130.47</v>
      </c>
      <c r="F46" s="287">
        <f t="shared" si="6"/>
        <v>49402.76</v>
      </c>
      <c r="G46" s="287">
        <f t="shared" si="6"/>
        <v>83286.7</v>
      </c>
      <c r="H46" s="287">
        <f t="shared" si="6"/>
        <v>97863.16</v>
      </c>
      <c r="I46" s="287">
        <f t="shared" si="6"/>
        <v>165692.84999999998</v>
      </c>
      <c r="J46" s="287">
        <f t="shared" si="6"/>
        <v>745587.81</v>
      </c>
      <c r="K46" s="287"/>
      <c r="L46" s="287">
        <f>SUM(L33:L35)</f>
        <v>1656898.47</v>
      </c>
      <c r="M46" s="19"/>
      <c r="N46" s="19"/>
      <c r="O46" s="19"/>
      <c r="P46" s="19"/>
    </row>
    <row r="47" spans="1:16">
      <c r="A47" s="46" t="s">
        <v>38</v>
      </c>
      <c r="B47" s="327">
        <f t="shared" ref="B47:J47" si="7">SUM(B36:B38)</f>
        <v>170567.82449999999</v>
      </c>
      <c r="C47" s="327">
        <f t="shared" si="7"/>
        <v>65242.200499999992</v>
      </c>
      <c r="D47" s="327">
        <f t="shared" si="7"/>
        <v>420969.592</v>
      </c>
      <c r="E47" s="327">
        <f t="shared" si="7"/>
        <v>88432.13</v>
      </c>
      <c r="F47" s="327">
        <f t="shared" si="7"/>
        <v>69294.975000000006</v>
      </c>
      <c r="G47" s="327">
        <f t="shared" si="7"/>
        <v>117257.68700000001</v>
      </c>
      <c r="H47" s="327">
        <f t="shared" si="7"/>
        <v>65302.502500000002</v>
      </c>
      <c r="I47" s="327">
        <f t="shared" si="7"/>
        <v>221570.42699999997</v>
      </c>
      <c r="J47" s="327">
        <f t="shared" si="7"/>
        <v>997066.91150000016</v>
      </c>
      <c r="K47" s="99">
        <f>SUM(K31:K39)</f>
        <v>532721.15999999992</v>
      </c>
      <c r="L47" s="327">
        <f>SUM(L36:L38)</f>
        <v>2215704.25</v>
      </c>
      <c r="M47" s="19"/>
      <c r="N47" s="19"/>
      <c r="O47" s="19"/>
      <c r="P47" s="19"/>
    </row>
    <row r="48" spans="1:16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>
      <c r="A49" s="19" t="s">
        <v>16</v>
      </c>
      <c r="B49" s="40">
        <f t="shared" ref="B49:J49" si="8">SUM(B44:B48)</f>
        <v>880688.50449999992</v>
      </c>
      <c r="C49" s="40">
        <f t="shared" si="8"/>
        <v>256189.09049999999</v>
      </c>
      <c r="D49" s="40">
        <f t="shared" si="8"/>
        <v>1687693.3719999997</v>
      </c>
      <c r="E49" s="40">
        <f t="shared" si="8"/>
        <v>336464.97</v>
      </c>
      <c r="F49" s="40">
        <f t="shared" si="8"/>
        <v>307767.13500000001</v>
      </c>
      <c r="G49" s="40">
        <f t="shared" si="8"/>
        <v>607127.19699999993</v>
      </c>
      <c r="H49" s="40">
        <f t="shared" si="8"/>
        <v>401637.3725</v>
      </c>
      <c r="I49" s="40">
        <f t="shared" si="8"/>
        <v>995015.03700000001</v>
      </c>
      <c r="J49" s="40">
        <f t="shared" si="8"/>
        <v>4477537.6414999999</v>
      </c>
      <c r="K49" s="19"/>
      <c r="L49" s="40">
        <f>SUM(L44:L48)</f>
        <v>9950120.3200000003</v>
      </c>
      <c r="M49" s="19"/>
      <c r="N49" s="19"/>
      <c r="O49" s="19"/>
      <c r="P49" s="19"/>
    </row>
    <row r="50" spans="1:16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>
      <c r="A51" s="19"/>
      <c r="B51" s="40">
        <f t="shared" ref="B51:J51" si="9">B40-B49</f>
        <v>0</v>
      </c>
      <c r="C51" s="40">
        <f t="shared" si="9"/>
        <v>0</v>
      </c>
      <c r="D51" s="40">
        <f t="shared" si="9"/>
        <v>0</v>
      </c>
      <c r="E51" s="40">
        <f t="shared" si="9"/>
        <v>0</v>
      </c>
      <c r="F51" s="40">
        <f t="shared" si="9"/>
        <v>0</v>
      </c>
      <c r="G51" s="40">
        <f t="shared" si="9"/>
        <v>0</v>
      </c>
      <c r="H51" s="40">
        <f t="shared" si="9"/>
        <v>0</v>
      </c>
      <c r="I51" s="40">
        <f t="shared" si="9"/>
        <v>0</v>
      </c>
      <c r="J51" s="40">
        <f t="shared" si="9"/>
        <v>0</v>
      </c>
      <c r="K51" s="19"/>
      <c r="L51" s="40">
        <f>L40-L49</f>
        <v>0</v>
      </c>
      <c r="M51" s="19"/>
      <c r="N51" s="19"/>
      <c r="O51" s="19"/>
      <c r="P51" s="19"/>
    </row>
    <row r="52" spans="1:16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</sheetData>
  <mergeCells count="6">
    <mergeCell ref="A24:L24"/>
    <mergeCell ref="A4:L4"/>
    <mergeCell ref="A1:L1"/>
    <mergeCell ref="A2:L2"/>
    <mergeCell ref="A3:L3"/>
    <mergeCell ref="A5:L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15"/>
  <sheetViews>
    <sheetView workbookViewId="0">
      <pane ySplit="3" topLeftCell="A49" activePane="bottomLeft" state="frozen"/>
      <selection pane="bottomLeft" activeCell="B74" sqref="B74:H74"/>
    </sheetView>
  </sheetViews>
  <sheetFormatPr defaultRowHeight="15"/>
  <cols>
    <col min="1" max="1" width="15.7109375" customWidth="1"/>
    <col min="2" max="8" width="11.140625" customWidth="1"/>
    <col min="9" max="9" width="1.28515625" customWidth="1"/>
    <col min="10" max="10" width="12.7109375" customWidth="1"/>
  </cols>
  <sheetData>
    <row r="1" spans="1:11" ht="21" customHeight="1">
      <c r="A1" s="341" t="s">
        <v>0</v>
      </c>
      <c r="B1" s="341"/>
      <c r="C1" s="341"/>
      <c r="D1" s="341"/>
      <c r="E1" s="341"/>
      <c r="F1" s="341"/>
      <c r="G1" s="341"/>
      <c r="H1" s="341"/>
      <c r="I1" s="341"/>
      <c r="J1" s="341"/>
      <c r="K1" s="2"/>
    </row>
    <row r="2" spans="1:11" ht="15.75" thickBot="1">
      <c r="A2" s="3"/>
      <c r="B2" s="1"/>
      <c r="C2" s="1"/>
      <c r="D2" s="1"/>
      <c r="E2" s="1"/>
      <c r="F2" s="1"/>
      <c r="G2" s="1"/>
      <c r="H2" s="1"/>
      <c r="I2" s="1"/>
      <c r="J2" s="1"/>
      <c r="K2" s="2"/>
    </row>
    <row r="3" spans="1:11" ht="30.75" thickBot="1">
      <c r="A3" s="139"/>
      <c r="B3" s="140" t="s">
        <v>86</v>
      </c>
      <c r="C3" s="140" t="s">
        <v>87</v>
      </c>
      <c r="D3" s="140" t="s">
        <v>88</v>
      </c>
      <c r="E3" s="140" t="s">
        <v>89</v>
      </c>
      <c r="F3" s="140" t="s">
        <v>90</v>
      </c>
      <c r="G3" s="140" t="s">
        <v>91</v>
      </c>
      <c r="H3" s="140" t="s">
        <v>92</v>
      </c>
      <c r="I3" s="141"/>
      <c r="J3" s="142" t="s">
        <v>1</v>
      </c>
      <c r="K3" s="4"/>
    </row>
    <row r="4" spans="1:11">
      <c r="A4" s="109"/>
      <c r="B4" s="103"/>
      <c r="C4" s="103"/>
      <c r="D4" s="103"/>
      <c r="E4" s="103"/>
      <c r="F4" s="103"/>
      <c r="G4" s="103"/>
      <c r="H4" s="103"/>
      <c r="I4" s="103"/>
      <c r="J4" s="103"/>
    </row>
    <row r="5" spans="1:11" s="2" customFormat="1" ht="12.75">
      <c r="A5" s="119">
        <v>40725</v>
      </c>
      <c r="B5" s="120">
        <v>174469.26</v>
      </c>
      <c r="C5" s="120">
        <v>40828.129999999997</v>
      </c>
      <c r="D5" s="120">
        <v>267278.74</v>
      </c>
      <c r="E5" s="120">
        <v>73668.600000000006</v>
      </c>
      <c r="F5" s="120">
        <v>64242.7</v>
      </c>
      <c r="G5" s="120">
        <v>111225.1</v>
      </c>
      <c r="H5" s="120">
        <v>54461.02</v>
      </c>
      <c r="I5" s="120"/>
      <c r="J5" s="120">
        <v>786173.55</v>
      </c>
    </row>
    <row r="6" spans="1:11" s="2" customFormat="1" ht="12.75">
      <c r="A6" s="111">
        <v>40756</v>
      </c>
      <c r="B6" s="112">
        <v>267722.46000000002</v>
      </c>
      <c r="C6" s="112">
        <v>45142.32</v>
      </c>
      <c r="D6" s="112">
        <v>275641.76</v>
      </c>
      <c r="E6" s="112">
        <v>77110.78</v>
      </c>
      <c r="F6" s="112">
        <v>68109.649999999994</v>
      </c>
      <c r="G6" s="112">
        <v>157550.76999999999</v>
      </c>
      <c r="H6" s="112">
        <v>134331.97</v>
      </c>
      <c r="I6" s="112"/>
      <c r="J6" s="112">
        <v>1025609.71</v>
      </c>
    </row>
    <row r="7" spans="1:11" s="2" customFormat="1" ht="12.75">
      <c r="A7" s="111">
        <v>40787</v>
      </c>
      <c r="B7" s="112">
        <v>251792.95</v>
      </c>
      <c r="C7" s="112">
        <v>47606.07</v>
      </c>
      <c r="D7" s="112">
        <v>266111.46999999997</v>
      </c>
      <c r="E7" s="112">
        <v>66351.34</v>
      </c>
      <c r="F7" s="112">
        <v>61127.03</v>
      </c>
      <c r="G7" s="112">
        <v>119075.6</v>
      </c>
      <c r="H7" s="112">
        <v>105500.66</v>
      </c>
      <c r="I7" s="112"/>
      <c r="J7" s="112">
        <v>917565.12</v>
      </c>
    </row>
    <row r="8" spans="1:11" s="2" customFormat="1" ht="12.75">
      <c r="A8" s="111">
        <v>40817</v>
      </c>
      <c r="B8" s="112">
        <v>175716.52</v>
      </c>
      <c r="C8" s="112">
        <v>55953.13</v>
      </c>
      <c r="D8" s="112">
        <v>233243.23</v>
      </c>
      <c r="E8" s="112">
        <v>55377.83</v>
      </c>
      <c r="F8" s="112">
        <v>67895.73</v>
      </c>
      <c r="G8" s="112">
        <v>116658.26</v>
      </c>
      <c r="H8" s="112">
        <v>85019.46</v>
      </c>
      <c r="I8" s="112"/>
      <c r="J8" s="112">
        <v>789864.16</v>
      </c>
    </row>
    <row r="9" spans="1:11" s="2" customFormat="1" ht="12.75">
      <c r="A9" s="111">
        <v>40848</v>
      </c>
      <c r="B9" s="112">
        <v>86483.41</v>
      </c>
      <c r="C9" s="112">
        <v>44346.58</v>
      </c>
      <c r="D9" s="112">
        <v>180737</v>
      </c>
      <c r="E9" s="112">
        <v>42014.1</v>
      </c>
      <c r="F9" s="112">
        <v>39088.199999999997</v>
      </c>
      <c r="G9" s="112">
        <v>56489.19</v>
      </c>
      <c r="H9" s="112">
        <v>35264.519999999997</v>
      </c>
      <c r="I9" s="112"/>
      <c r="J9" s="112">
        <v>484423</v>
      </c>
    </row>
    <row r="10" spans="1:11" s="2" customFormat="1" ht="12.75">
      <c r="A10" s="111">
        <v>40878</v>
      </c>
      <c r="B10" s="112">
        <v>59605.77</v>
      </c>
      <c r="C10" s="112">
        <v>33453.160000000003</v>
      </c>
      <c r="D10" s="112">
        <v>155286.39000000001</v>
      </c>
      <c r="E10" s="112">
        <v>31844.38</v>
      </c>
      <c r="F10" s="112">
        <v>26710.46</v>
      </c>
      <c r="G10" s="112">
        <v>40290.75</v>
      </c>
      <c r="H10" s="112">
        <v>21257.73</v>
      </c>
      <c r="I10" s="112"/>
      <c r="J10" s="112">
        <v>368448.64</v>
      </c>
    </row>
    <row r="11" spans="1:11" s="2" customFormat="1" ht="12.75">
      <c r="A11" s="111">
        <v>40909</v>
      </c>
      <c r="B11" s="112">
        <v>73245.94</v>
      </c>
      <c r="C11" s="112">
        <v>24304.38</v>
      </c>
      <c r="D11" s="112">
        <v>158264.51</v>
      </c>
      <c r="E11" s="112">
        <v>26913.78</v>
      </c>
      <c r="F11" s="112">
        <v>37517.24</v>
      </c>
      <c r="G11" s="112">
        <v>43899.79</v>
      </c>
      <c r="H11" s="112">
        <v>55735.66</v>
      </c>
      <c r="I11" s="112"/>
      <c r="J11" s="112">
        <v>419881.3</v>
      </c>
    </row>
    <row r="12" spans="1:11" s="2" customFormat="1" ht="12.75">
      <c r="A12" s="111">
        <v>40940</v>
      </c>
      <c r="B12" s="112">
        <v>57140.14</v>
      </c>
      <c r="C12" s="112">
        <v>21342.57</v>
      </c>
      <c r="D12" s="112">
        <v>136445.51</v>
      </c>
      <c r="E12" s="112">
        <v>26223.09</v>
      </c>
      <c r="F12" s="112">
        <v>27596.84</v>
      </c>
      <c r="G12" s="112">
        <v>43477.16</v>
      </c>
      <c r="H12" s="112">
        <v>40958.879999999997</v>
      </c>
      <c r="I12" s="112"/>
      <c r="J12" s="112">
        <v>353184.19</v>
      </c>
    </row>
    <row r="13" spans="1:11" s="2" customFormat="1" ht="12.75">
      <c r="A13" s="111">
        <v>40969</v>
      </c>
      <c r="B13" s="112">
        <v>68802.789999999994</v>
      </c>
      <c r="C13" s="112">
        <v>28349.51</v>
      </c>
      <c r="D13" s="112">
        <v>174588.3</v>
      </c>
      <c r="E13" s="112">
        <v>32765.7</v>
      </c>
      <c r="F13" s="112">
        <v>30933.17</v>
      </c>
      <c r="G13" s="112">
        <v>50247.040000000001</v>
      </c>
      <c r="H13" s="112">
        <v>51390.720000000001</v>
      </c>
      <c r="I13" s="112"/>
      <c r="J13" s="112">
        <v>437077.23</v>
      </c>
    </row>
    <row r="14" spans="1:11" s="2" customFormat="1" ht="12.75">
      <c r="A14" s="111">
        <v>41000</v>
      </c>
      <c r="B14" s="112">
        <v>79936.570000000007</v>
      </c>
      <c r="C14" s="112">
        <v>36576.03</v>
      </c>
      <c r="D14" s="112">
        <v>214831.86</v>
      </c>
      <c r="E14" s="112">
        <v>40149.25</v>
      </c>
      <c r="F14" s="112">
        <v>36423.629999999997</v>
      </c>
      <c r="G14" s="112">
        <v>51713.67</v>
      </c>
      <c r="H14" s="112">
        <v>52685.83</v>
      </c>
      <c r="I14" s="112"/>
      <c r="J14" s="112">
        <v>512316.84</v>
      </c>
    </row>
    <row r="15" spans="1:11" s="2" customFormat="1" ht="12.75">
      <c r="A15" s="111">
        <v>41030</v>
      </c>
      <c r="B15" s="112">
        <v>72353.27</v>
      </c>
      <c r="C15" s="112">
        <v>37238.01</v>
      </c>
      <c r="D15" s="112">
        <v>189661.65</v>
      </c>
      <c r="E15" s="112">
        <v>42646.15</v>
      </c>
      <c r="F15" s="112">
        <v>30365.58</v>
      </c>
      <c r="G15" s="112">
        <v>50270.73</v>
      </c>
      <c r="H15" s="112">
        <v>19359.11</v>
      </c>
      <c r="I15" s="112"/>
      <c r="J15" s="112">
        <v>441894.5</v>
      </c>
    </row>
    <row r="16" spans="1:11" s="2" customFormat="1" ht="13.5" thickBot="1">
      <c r="A16" s="111">
        <v>41061</v>
      </c>
      <c r="B16" s="112">
        <v>100182.91</v>
      </c>
      <c r="C16" s="112">
        <v>43151.8</v>
      </c>
      <c r="D16" s="112">
        <v>208886.25</v>
      </c>
      <c r="E16" s="112">
        <v>52542.57</v>
      </c>
      <c r="F16" s="112">
        <v>46472.79</v>
      </c>
      <c r="G16" s="112">
        <v>61958.83</v>
      </c>
      <c r="H16" s="112">
        <v>21222.25</v>
      </c>
      <c r="I16" s="112"/>
      <c r="J16" s="112">
        <v>534417.4</v>
      </c>
    </row>
    <row r="17" spans="1:10" s="2" customFormat="1" ht="18.75" customHeight="1" thickBot="1">
      <c r="A17" s="113" t="s">
        <v>5</v>
      </c>
      <c r="B17" s="114">
        <f t="shared" ref="B17:H17" si="0">SUM(B5:B16)</f>
        <v>1467451.99</v>
      </c>
      <c r="C17" s="114">
        <f t="shared" si="0"/>
        <v>458291.69</v>
      </c>
      <c r="D17" s="114">
        <f t="shared" si="0"/>
        <v>2460976.67</v>
      </c>
      <c r="E17" s="114">
        <f t="shared" si="0"/>
        <v>567607.56999999995</v>
      </c>
      <c r="F17" s="114">
        <f t="shared" si="0"/>
        <v>536483.02</v>
      </c>
      <c r="G17" s="114">
        <f t="shared" si="0"/>
        <v>902856.89</v>
      </c>
      <c r="H17" s="114">
        <f t="shared" si="0"/>
        <v>677187.80999999994</v>
      </c>
      <c r="I17" s="114"/>
      <c r="J17" s="114">
        <f>SUM(J5:J16)</f>
        <v>7070855.6400000006</v>
      </c>
    </row>
    <row r="18" spans="1:10" s="2" customFormat="1" ht="12.75" customHeight="1">
      <c r="A18" s="109"/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0" s="2" customFormat="1" ht="12.75">
      <c r="A19" s="115">
        <v>41091</v>
      </c>
      <c r="B19" s="116">
        <v>190032.99</v>
      </c>
      <c r="C19" s="116">
        <v>42905.04</v>
      </c>
      <c r="D19" s="116">
        <v>259701.51</v>
      </c>
      <c r="E19" s="116">
        <v>70665.759999999995</v>
      </c>
      <c r="F19" s="116">
        <v>68889.52</v>
      </c>
      <c r="G19" s="116">
        <v>115563.62</v>
      </c>
      <c r="H19" s="116">
        <v>61834.21</v>
      </c>
      <c r="I19" s="116"/>
      <c r="J19" s="116">
        <v>809592.65</v>
      </c>
    </row>
    <row r="20" spans="1:10" s="2" customFormat="1" ht="12.75">
      <c r="A20" s="117">
        <v>41122</v>
      </c>
      <c r="B20" s="118">
        <v>257868.77</v>
      </c>
      <c r="C20" s="118">
        <v>49472.29</v>
      </c>
      <c r="D20" s="118">
        <v>290214.57</v>
      </c>
      <c r="E20" s="118">
        <v>72618.66</v>
      </c>
      <c r="F20" s="118">
        <v>65750.77</v>
      </c>
      <c r="G20" s="118">
        <v>135980.69</v>
      </c>
      <c r="H20" s="118">
        <v>122669.91</v>
      </c>
      <c r="I20" s="118"/>
      <c r="J20" s="118">
        <v>994575.66</v>
      </c>
    </row>
    <row r="21" spans="1:10" s="2" customFormat="1" ht="12.75">
      <c r="A21" s="117">
        <v>41153</v>
      </c>
      <c r="B21" s="118">
        <v>284317.84000000003</v>
      </c>
      <c r="C21" s="118">
        <v>51247.59</v>
      </c>
      <c r="D21" s="118">
        <v>277897.06</v>
      </c>
      <c r="E21" s="118">
        <v>69523.199999999997</v>
      </c>
      <c r="F21" s="118">
        <v>64598.54</v>
      </c>
      <c r="G21" s="118">
        <v>129142.58</v>
      </c>
      <c r="H21" s="118">
        <v>123613.07</v>
      </c>
      <c r="I21" s="118"/>
      <c r="J21" s="118">
        <v>1000339.88</v>
      </c>
    </row>
    <row r="22" spans="1:10" s="2" customFormat="1" ht="12.75">
      <c r="A22" s="117">
        <v>41183</v>
      </c>
      <c r="B22" s="118">
        <v>193853.01</v>
      </c>
      <c r="C22" s="118">
        <v>54258.559999999998</v>
      </c>
      <c r="D22" s="118">
        <v>268342.83</v>
      </c>
      <c r="E22" s="118">
        <v>58166.35</v>
      </c>
      <c r="F22" s="118">
        <v>59570.76</v>
      </c>
      <c r="G22" s="118">
        <v>113020.43</v>
      </c>
      <c r="H22" s="118">
        <v>84744.6</v>
      </c>
      <c r="I22" s="118"/>
      <c r="J22" s="118">
        <v>831956.54</v>
      </c>
    </row>
    <row r="23" spans="1:10" s="2" customFormat="1" ht="12.75">
      <c r="A23" s="117">
        <v>41214</v>
      </c>
      <c r="B23" s="118">
        <v>86700.53</v>
      </c>
      <c r="C23" s="118">
        <v>44919.37</v>
      </c>
      <c r="D23" s="118">
        <v>226901.85</v>
      </c>
      <c r="E23" s="118">
        <v>50633.61</v>
      </c>
      <c r="F23" s="118">
        <v>41590.879999999997</v>
      </c>
      <c r="G23" s="118">
        <v>64744.26</v>
      </c>
      <c r="H23" s="118">
        <v>29473.26</v>
      </c>
      <c r="I23" s="118"/>
      <c r="J23" s="118">
        <v>544963.76</v>
      </c>
    </row>
    <row r="24" spans="1:10" s="2" customFormat="1" ht="12.75">
      <c r="A24" s="117">
        <v>41244</v>
      </c>
      <c r="B24" s="118">
        <v>55685.96</v>
      </c>
      <c r="C24" s="118">
        <v>43049.55</v>
      </c>
      <c r="D24" s="118">
        <v>173223.22</v>
      </c>
      <c r="E24" s="118">
        <v>38319.18</v>
      </c>
      <c r="F24" s="118">
        <v>27944.79</v>
      </c>
      <c r="G24" s="118">
        <v>41593.49</v>
      </c>
      <c r="H24" s="118">
        <v>22556.639999999999</v>
      </c>
      <c r="I24" s="118"/>
      <c r="J24" s="118">
        <v>402372.83</v>
      </c>
    </row>
    <row r="25" spans="1:10" s="2" customFormat="1" ht="12.75">
      <c r="A25" s="117">
        <v>41275</v>
      </c>
      <c r="B25" s="118">
        <v>87928.55</v>
      </c>
      <c r="C25" s="118">
        <v>20089.02</v>
      </c>
      <c r="D25" s="118">
        <v>163710.17000000001</v>
      </c>
      <c r="E25" s="118">
        <v>34575.910000000003</v>
      </c>
      <c r="F25" s="118">
        <v>28486.7</v>
      </c>
      <c r="G25" s="118">
        <v>45869.41</v>
      </c>
      <c r="H25" s="118">
        <v>56894.45</v>
      </c>
      <c r="I25" s="118"/>
      <c r="J25" s="118">
        <v>437554.21</v>
      </c>
    </row>
    <row r="26" spans="1:10" s="2" customFormat="1" ht="12.75">
      <c r="A26" s="117">
        <v>41306</v>
      </c>
      <c r="B26" s="118">
        <v>57995.99</v>
      </c>
      <c r="C26" s="118">
        <v>21231.279999999999</v>
      </c>
      <c r="D26" s="118">
        <v>174270.05</v>
      </c>
      <c r="E26" s="118">
        <v>35081.919999999998</v>
      </c>
      <c r="F26" s="118">
        <v>26346.17</v>
      </c>
      <c r="G26" s="118">
        <v>45905.85</v>
      </c>
      <c r="H26" s="118">
        <v>44224.61</v>
      </c>
      <c r="I26" s="118"/>
      <c r="J26" s="118">
        <v>405055.87</v>
      </c>
    </row>
    <row r="27" spans="1:10" s="2" customFormat="1" ht="12.75">
      <c r="A27" s="117">
        <v>41334</v>
      </c>
      <c r="B27" s="118">
        <v>74567.5</v>
      </c>
      <c r="C27" s="118">
        <v>24936.93</v>
      </c>
      <c r="D27" s="118">
        <v>172021.2</v>
      </c>
      <c r="E27" s="118">
        <v>32958.769999999997</v>
      </c>
      <c r="F27" s="118">
        <v>31200.5</v>
      </c>
      <c r="G27" s="118">
        <v>44991.839999999997</v>
      </c>
      <c r="H27" s="118">
        <v>65041.9</v>
      </c>
      <c r="I27" s="118"/>
      <c r="J27" s="118">
        <v>445718.64</v>
      </c>
    </row>
    <row r="28" spans="1:10" s="2" customFormat="1" ht="12.75">
      <c r="A28" s="117">
        <v>41365</v>
      </c>
      <c r="B28" s="118">
        <v>87474.52</v>
      </c>
      <c r="C28" s="118">
        <v>35695.300000000003</v>
      </c>
      <c r="D28" s="118">
        <v>211402.53</v>
      </c>
      <c r="E28" s="118">
        <v>43649.66</v>
      </c>
      <c r="F28" s="118">
        <v>42617.48</v>
      </c>
      <c r="G28" s="118">
        <v>55747.94</v>
      </c>
      <c r="H28" s="118">
        <v>59431.37</v>
      </c>
      <c r="I28" s="118"/>
      <c r="J28" s="118">
        <v>536018.80000000005</v>
      </c>
    </row>
    <row r="29" spans="1:10" s="2" customFormat="1" ht="12.75">
      <c r="A29" s="117">
        <v>41395</v>
      </c>
      <c r="B29" s="118">
        <v>87609.99</v>
      </c>
      <c r="C29" s="118">
        <v>41667.199999999997</v>
      </c>
      <c r="D29" s="118">
        <v>214501.57</v>
      </c>
      <c r="E29" s="118">
        <v>44900.65</v>
      </c>
      <c r="F29" s="118">
        <v>35888.21</v>
      </c>
      <c r="G29" s="118">
        <v>52514.05</v>
      </c>
      <c r="H29" s="118">
        <v>21888.73</v>
      </c>
      <c r="I29" s="118"/>
      <c r="J29" s="118">
        <v>498970.4</v>
      </c>
    </row>
    <row r="30" spans="1:10" s="2" customFormat="1" ht="13.5" thickBot="1">
      <c r="A30" s="117">
        <v>41426</v>
      </c>
      <c r="B30" s="118">
        <v>113015.97</v>
      </c>
      <c r="C30" s="118">
        <v>45272.57</v>
      </c>
      <c r="D30" s="118">
        <v>234801.28</v>
      </c>
      <c r="E30" s="118">
        <v>52727.69</v>
      </c>
      <c r="F30" s="118">
        <v>44124.46</v>
      </c>
      <c r="G30" s="118">
        <v>71268.61</v>
      </c>
      <c r="H30" s="118">
        <v>21904.73</v>
      </c>
      <c r="I30" s="118"/>
      <c r="J30" s="118">
        <v>583115.31000000006</v>
      </c>
    </row>
    <row r="31" spans="1:10" s="2" customFormat="1" ht="18" customHeight="1" thickBot="1">
      <c r="A31" s="121" t="s">
        <v>4</v>
      </c>
      <c r="B31" s="122">
        <f t="shared" ref="B31:H31" si="1">SUM(B19:B30)</f>
        <v>1577051.62</v>
      </c>
      <c r="C31" s="122">
        <f t="shared" si="1"/>
        <v>474744.69999999995</v>
      </c>
      <c r="D31" s="122">
        <f t="shared" si="1"/>
        <v>2666987.84</v>
      </c>
      <c r="E31" s="122">
        <f t="shared" si="1"/>
        <v>603821.35999999987</v>
      </c>
      <c r="F31" s="122">
        <f t="shared" si="1"/>
        <v>537008.78</v>
      </c>
      <c r="G31" s="122">
        <f t="shared" si="1"/>
        <v>916342.7699999999</v>
      </c>
      <c r="H31" s="122">
        <f t="shared" si="1"/>
        <v>714277.4800000001</v>
      </c>
      <c r="I31" s="122"/>
      <c r="J31" s="122">
        <f>SUM(J19:J30)</f>
        <v>7490234.5500000007</v>
      </c>
    </row>
    <row r="32" spans="1:10" s="2" customFormat="1" ht="18.75" customHeight="1">
      <c r="A32" s="108"/>
      <c r="B32" s="102"/>
      <c r="C32" s="102"/>
      <c r="D32" s="102"/>
      <c r="E32" s="102"/>
      <c r="F32" s="102"/>
      <c r="G32" s="102"/>
      <c r="H32" s="102"/>
      <c r="I32" s="102"/>
      <c r="J32" s="102"/>
    </row>
    <row r="33" spans="1:11" s="2" customFormat="1" ht="12.75">
      <c r="A33" s="119">
        <v>41456</v>
      </c>
      <c r="B33" s="120">
        <v>196261.39</v>
      </c>
      <c r="C33" s="120">
        <v>46982.16</v>
      </c>
      <c r="D33" s="120">
        <v>297638.59999999998</v>
      </c>
      <c r="E33" s="120">
        <v>72182.63</v>
      </c>
      <c r="F33" s="120">
        <v>63507.05</v>
      </c>
      <c r="G33" s="120">
        <v>121241.1</v>
      </c>
      <c r="H33" s="120">
        <v>69988.63</v>
      </c>
      <c r="I33" s="120"/>
      <c r="J33" s="120">
        <v>867801.56</v>
      </c>
    </row>
    <row r="34" spans="1:11" s="2" customFormat="1" ht="12.75">
      <c r="A34" s="111">
        <v>41487</v>
      </c>
      <c r="B34" s="112">
        <v>288750.28999999998</v>
      </c>
      <c r="C34" s="112">
        <v>48630.91</v>
      </c>
      <c r="D34" s="112">
        <v>345386.67</v>
      </c>
      <c r="E34" s="112">
        <v>71305.34</v>
      </c>
      <c r="F34" s="112">
        <v>63849.46</v>
      </c>
      <c r="G34" s="112">
        <v>163948.64000000001</v>
      </c>
      <c r="H34" s="112">
        <v>129523.23</v>
      </c>
      <c r="I34" s="112"/>
      <c r="J34" s="112">
        <v>1111394.54</v>
      </c>
      <c r="K34" s="5"/>
    </row>
    <row r="35" spans="1:11" s="2" customFormat="1" ht="12.75">
      <c r="A35" s="111">
        <v>41518</v>
      </c>
      <c r="B35" s="112">
        <v>306225.51</v>
      </c>
      <c r="C35" s="112">
        <v>57527.82</v>
      </c>
      <c r="D35" s="112">
        <v>327816.59999999998</v>
      </c>
      <c r="E35" s="112">
        <v>74935.3</v>
      </c>
      <c r="F35" s="112">
        <v>75180.820000000007</v>
      </c>
      <c r="G35" s="112">
        <v>137471.57999999999</v>
      </c>
      <c r="H35" s="112">
        <v>108344.2</v>
      </c>
      <c r="I35" s="112"/>
      <c r="J35" s="112">
        <v>1087501.83</v>
      </c>
      <c r="K35" s="5"/>
    </row>
    <row r="36" spans="1:11" s="2" customFormat="1" ht="12.75">
      <c r="A36" s="111">
        <v>41548</v>
      </c>
      <c r="B36" s="112">
        <v>216906.63</v>
      </c>
      <c r="C36" s="112">
        <v>56678.5</v>
      </c>
      <c r="D36" s="112">
        <v>277938.46999999997</v>
      </c>
      <c r="E36" s="112">
        <v>57117.8</v>
      </c>
      <c r="F36" s="112">
        <v>57932.2</v>
      </c>
      <c r="G36" s="112">
        <v>131927.54</v>
      </c>
      <c r="H36" s="112">
        <v>89074.73</v>
      </c>
      <c r="I36" s="112"/>
      <c r="J36" s="112">
        <v>887575.87</v>
      </c>
      <c r="K36" s="5"/>
    </row>
    <row r="37" spans="1:11" s="2" customFormat="1" ht="12.75">
      <c r="A37" s="111">
        <v>41579</v>
      </c>
      <c r="B37" s="112">
        <v>90947.27</v>
      </c>
      <c r="C37" s="112">
        <v>52867.41</v>
      </c>
      <c r="D37" s="112">
        <v>251801.87</v>
      </c>
      <c r="E37" s="112">
        <v>48961.4</v>
      </c>
      <c r="F37" s="112">
        <v>37237.230000000003</v>
      </c>
      <c r="G37" s="112">
        <v>63879.040000000001</v>
      </c>
      <c r="H37" s="112">
        <v>37457.26</v>
      </c>
      <c r="I37" s="112"/>
      <c r="J37" s="112">
        <v>583151.48</v>
      </c>
      <c r="K37" s="5"/>
    </row>
    <row r="38" spans="1:11" s="2" customFormat="1" ht="12.75">
      <c r="A38" s="111">
        <v>41609</v>
      </c>
      <c r="B38" s="112">
        <v>63386.38</v>
      </c>
      <c r="C38" s="112">
        <v>38820.94</v>
      </c>
      <c r="D38" s="112">
        <v>181562.07</v>
      </c>
      <c r="E38" s="112">
        <v>36219.39</v>
      </c>
      <c r="F38" s="112">
        <v>29875.03</v>
      </c>
      <c r="G38" s="112">
        <v>43331.09</v>
      </c>
      <c r="H38" s="112">
        <v>19857.62</v>
      </c>
      <c r="I38" s="112"/>
      <c r="J38" s="112">
        <v>413052.52</v>
      </c>
      <c r="K38" s="5"/>
    </row>
    <row r="39" spans="1:11" s="2" customFormat="1" ht="12.75">
      <c r="A39" s="111">
        <v>41640</v>
      </c>
      <c r="B39" s="112">
        <v>91691.04</v>
      </c>
      <c r="C39" s="112">
        <v>25828.38</v>
      </c>
      <c r="D39" s="112">
        <v>187848.23</v>
      </c>
      <c r="E39" s="112">
        <v>37610.839999999997</v>
      </c>
      <c r="F39" s="112">
        <v>29964.32</v>
      </c>
      <c r="G39" s="112">
        <v>50478.44</v>
      </c>
      <c r="H39" s="112">
        <v>71236.89</v>
      </c>
      <c r="I39" s="112"/>
      <c r="J39" s="112">
        <f>SUM(B39:H39)</f>
        <v>494658.14</v>
      </c>
      <c r="K39" s="5"/>
    </row>
    <row r="40" spans="1:11" s="2" customFormat="1" ht="12.75">
      <c r="A40" s="111">
        <v>41671</v>
      </c>
      <c r="B40" s="112">
        <v>61137.36</v>
      </c>
      <c r="C40" s="112">
        <v>19007.080000000002</v>
      </c>
      <c r="D40" s="112">
        <v>190920.12</v>
      </c>
      <c r="E40" s="112">
        <v>36368.6</v>
      </c>
      <c r="F40" s="112">
        <v>29697.56</v>
      </c>
      <c r="G40" s="112">
        <v>51595.7</v>
      </c>
      <c r="H40" s="112">
        <v>51553.93</v>
      </c>
      <c r="I40" s="112"/>
      <c r="J40" s="112">
        <f>SUM(B40:H40)</f>
        <v>440280.35</v>
      </c>
      <c r="K40" s="5"/>
    </row>
    <row r="41" spans="1:11" s="2" customFormat="1" ht="12.75">
      <c r="A41" s="111">
        <v>41699</v>
      </c>
      <c r="B41" s="112">
        <v>77257.509999999995</v>
      </c>
      <c r="C41" s="112">
        <v>34593.269999999997</v>
      </c>
      <c r="D41" s="112">
        <v>198743.72</v>
      </c>
      <c r="E41" s="112">
        <v>36160.03</v>
      </c>
      <c r="F41" s="112">
        <v>29459.08</v>
      </c>
      <c r="G41" s="112">
        <v>50354.1</v>
      </c>
      <c r="H41" s="112">
        <v>53464.33</v>
      </c>
      <c r="I41" s="112"/>
      <c r="J41" s="112">
        <f>SUM(B41:H41)</f>
        <v>480032.04000000004</v>
      </c>
      <c r="K41" s="5"/>
    </row>
    <row r="42" spans="1:11" s="2" customFormat="1" ht="12.75">
      <c r="A42" s="111">
        <v>41730</v>
      </c>
      <c r="B42" s="112">
        <v>94597.17</v>
      </c>
      <c r="C42" s="112">
        <v>36873.29</v>
      </c>
      <c r="D42" s="112">
        <v>241511.64</v>
      </c>
      <c r="E42" s="112">
        <v>50541.24</v>
      </c>
      <c r="F42" s="112">
        <v>41133.129999999997</v>
      </c>
      <c r="G42" s="112">
        <v>63819.81</v>
      </c>
      <c r="H42" s="112">
        <v>54250.39</v>
      </c>
      <c r="I42" s="112"/>
      <c r="J42" s="112">
        <f>SUM(B42:H42)</f>
        <v>582726.67000000004</v>
      </c>
      <c r="K42" s="5"/>
    </row>
    <row r="43" spans="1:11" s="2" customFormat="1" ht="12.75">
      <c r="A43" s="111">
        <v>41760</v>
      </c>
      <c r="B43" s="112">
        <v>83268.179999999993</v>
      </c>
      <c r="C43" s="112">
        <v>44563.47</v>
      </c>
      <c r="D43" s="112">
        <v>223171.71</v>
      </c>
      <c r="E43" s="112">
        <v>54704.21</v>
      </c>
      <c r="F43" s="112">
        <v>36494.65</v>
      </c>
      <c r="G43" s="112">
        <v>64174.32</v>
      </c>
      <c r="H43" s="112">
        <v>19136.3</v>
      </c>
      <c r="I43" s="112"/>
      <c r="J43" s="112">
        <f>SUM(B43:H43)</f>
        <v>525512.84000000008</v>
      </c>
      <c r="K43" s="5"/>
    </row>
    <row r="44" spans="1:11" s="2" customFormat="1" ht="13.5" thickBot="1">
      <c r="A44" s="111">
        <v>41791</v>
      </c>
      <c r="B44" s="112">
        <v>126984.96000000001</v>
      </c>
      <c r="C44" s="112">
        <v>51723.85</v>
      </c>
      <c r="D44" s="112">
        <v>251228.72</v>
      </c>
      <c r="E44" s="112">
        <v>57159.29</v>
      </c>
      <c r="F44" s="112">
        <v>46920.12</v>
      </c>
      <c r="G44" s="112">
        <v>66909.63</v>
      </c>
      <c r="H44" s="112">
        <v>22658.89</v>
      </c>
      <c r="I44" s="112"/>
      <c r="J44" s="112">
        <v>623585.46</v>
      </c>
      <c r="K44" s="5"/>
    </row>
    <row r="45" spans="1:11" s="2" customFormat="1" ht="18" customHeight="1" thickBot="1">
      <c r="A45" s="113" t="s">
        <v>3</v>
      </c>
      <c r="B45" s="114">
        <f t="shared" ref="B45:H45" si="2">SUM(B33:B44)</f>
        <v>1697413.6899999997</v>
      </c>
      <c r="C45" s="114">
        <f t="shared" si="2"/>
        <v>514097.08000000007</v>
      </c>
      <c r="D45" s="114">
        <f t="shared" si="2"/>
        <v>2975568.4200000004</v>
      </c>
      <c r="E45" s="114">
        <f t="shared" si="2"/>
        <v>633266.07000000007</v>
      </c>
      <c r="F45" s="114">
        <f t="shared" si="2"/>
        <v>541250.65000000014</v>
      </c>
      <c r="G45" s="114">
        <f t="shared" si="2"/>
        <v>1009130.9899999998</v>
      </c>
      <c r="H45" s="114">
        <f t="shared" si="2"/>
        <v>726546.4</v>
      </c>
      <c r="I45" s="114"/>
      <c r="J45" s="114">
        <f>SUM(J33:J44)</f>
        <v>8097273.2999999998</v>
      </c>
      <c r="K45" s="5"/>
    </row>
    <row r="46" spans="1:11" s="2" customFormat="1" ht="18" customHeight="1" thickBot="1">
      <c r="A46" s="123" t="s">
        <v>84</v>
      </c>
      <c r="B46" s="124">
        <f t="shared" ref="B46:H46" si="3">+(B45-B31)/B31</f>
        <v>7.632094503032158E-2</v>
      </c>
      <c r="C46" s="124">
        <f t="shared" si="3"/>
        <v>8.2891667879599548E-2</v>
      </c>
      <c r="D46" s="124">
        <f t="shared" si="3"/>
        <v>0.11570378213647969</v>
      </c>
      <c r="E46" s="124">
        <f t="shared" si="3"/>
        <v>4.8763942368650559E-2</v>
      </c>
      <c r="F46" s="124">
        <f t="shared" si="3"/>
        <v>7.8990701045895586E-3</v>
      </c>
      <c r="G46" s="124">
        <f t="shared" si="3"/>
        <v>0.10125929186956958</v>
      </c>
      <c r="H46" s="124">
        <f t="shared" si="3"/>
        <v>1.7176686012836249E-2</v>
      </c>
      <c r="I46" s="124"/>
      <c r="J46" s="124">
        <f>+(J45-J31)/J31</f>
        <v>8.1044024182126445E-2</v>
      </c>
    </row>
    <row r="47" spans="1:11" s="2" customFormat="1" ht="12.75">
      <c r="A47" s="6"/>
      <c r="B47" s="6"/>
      <c r="C47" s="6"/>
      <c r="D47" s="7"/>
      <c r="E47" s="6"/>
      <c r="F47" s="6"/>
      <c r="G47" s="7"/>
      <c r="H47" s="6"/>
      <c r="I47" s="6"/>
      <c r="J47" s="7"/>
    </row>
    <row r="48" spans="1:11" s="2" customFormat="1" ht="12.75">
      <c r="A48" s="115">
        <v>41821</v>
      </c>
      <c r="B48" s="125">
        <v>207634.73</v>
      </c>
      <c r="C48" s="125">
        <v>52060.43</v>
      </c>
      <c r="D48" s="125">
        <v>322841.25</v>
      </c>
      <c r="E48" s="125">
        <v>73265.33</v>
      </c>
      <c r="F48" s="125">
        <v>76252.160000000003</v>
      </c>
      <c r="G48" s="125">
        <v>143794.81</v>
      </c>
      <c r="H48" s="125">
        <v>73717.429999999993</v>
      </c>
      <c r="I48" s="125"/>
      <c r="J48" s="125">
        <v>949566.14</v>
      </c>
    </row>
    <row r="49" spans="1:80" s="2" customFormat="1" ht="12.75">
      <c r="A49" s="117">
        <v>41852</v>
      </c>
      <c r="B49" s="126">
        <v>303199.61</v>
      </c>
      <c r="C49" s="126">
        <v>47758.35</v>
      </c>
      <c r="D49" s="126">
        <v>350254.02</v>
      </c>
      <c r="E49" s="126">
        <v>74418.58</v>
      </c>
      <c r="F49" s="126">
        <v>74274.45</v>
      </c>
      <c r="G49" s="126">
        <v>160846.97</v>
      </c>
      <c r="H49" s="126">
        <v>132260.91</v>
      </c>
      <c r="I49" s="126"/>
      <c r="J49" s="126">
        <v>1143012.8899999999</v>
      </c>
      <c r="K49" s="5"/>
    </row>
    <row r="50" spans="1:80" s="2" customFormat="1" ht="12.75">
      <c r="A50" s="117">
        <v>41883</v>
      </c>
      <c r="B50" s="126">
        <v>334568.33</v>
      </c>
      <c r="C50" s="126">
        <v>58005.18</v>
      </c>
      <c r="D50" s="126">
        <v>345478.24</v>
      </c>
      <c r="E50" s="126">
        <v>67596.94</v>
      </c>
      <c r="F50" s="126">
        <v>72965.02</v>
      </c>
      <c r="G50" s="126">
        <v>177529.26</v>
      </c>
      <c r="H50" s="126">
        <v>123097.03</v>
      </c>
      <c r="I50" s="126"/>
      <c r="J50" s="126">
        <v>1179240</v>
      </c>
    </row>
    <row r="51" spans="1:80" s="2" customFormat="1" ht="12.75">
      <c r="A51" s="117">
        <v>41913</v>
      </c>
      <c r="B51" s="126">
        <v>222763.9</v>
      </c>
      <c r="C51" s="126">
        <v>59643.35</v>
      </c>
      <c r="D51" s="126">
        <v>318654.32</v>
      </c>
      <c r="E51" s="126">
        <v>62444.3</v>
      </c>
      <c r="F51" s="126">
        <v>70156.08</v>
      </c>
      <c r="G51" s="126">
        <v>143961.24</v>
      </c>
      <c r="H51" s="126">
        <v>87506.67</v>
      </c>
      <c r="I51" s="126"/>
      <c r="J51" s="126">
        <v>965129.86</v>
      </c>
    </row>
    <row r="52" spans="1:80" s="8" customFormat="1">
      <c r="A52" s="117">
        <v>41944</v>
      </c>
      <c r="B52" s="126">
        <v>112319.79</v>
      </c>
      <c r="C52" s="126">
        <v>57022.879999999997</v>
      </c>
      <c r="D52" s="126">
        <v>263575.93</v>
      </c>
      <c r="E52" s="126">
        <v>46342.9</v>
      </c>
      <c r="F52" s="126">
        <v>42112.959999999999</v>
      </c>
      <c r="G52" s="126">
        <v>77939.95</v>
      </c>
      <c r="H52" s="126">
        <v>40118.15</v>
      </c>
      <c r="I52" s="126"/>
      <c r="J52" s="126">
        <f>SUM(B52:H52)</f>
        <v>639432.56000000006</v>
      </c>
      <c r="N52" s="6"/>
      <c r="O52" s="6"/>
      <c r="P52" s="7"/>
      <c r="Q52" s="6"/>
      <c r="R52" s="6"/>
      <c r="S52" s="7"/>
      <c r="T52" s="6"/>
      <c r="U52" s="6"/>
      <c r="V52" s="7"/>
      <c r="W52" s="6"/>
      <c r="X52" s="6"/>
      <c r="Y52" s="7"/>
    </row>
    <row r="53" spans="1:80" s="8" customFormat="1">
      <c r="A53" s="117">
        <v>41974</v>
      </c>
      <c r="B53" s="126">
        <v>69067.039999999994</v>
      </c>
      <c r="C53" s="126">
        <v>42322.13</v>
      </c>
      <c r="D53" s="126">
        <v>219442.65</v>
      </c>
      <c r="E53" s="126">
        <v>40068.21</v>
      </c>
      <c r="F53" s="126">
        <v>32189.85</v>
      </c>
      <c r="G53" s="126">
        <v>54277.9</v>
      </c>
      <c r="H53" s="126">
        <v>21497.24</v>
      </c>
      <c r="I53" s="126"/>
      <c r="J53" s="126">
        <v>478865.02</v>
      </c>
      <c r="N53" s="6"/>
      <c r="O53" s="6"/>
      <c r="P53" s="7"/>
      <c r="Q53" s="6"/>
      <c r="R53" s="6"/>
      <c r="S53" s="7"/>
      <c r="T53" s="6"/>
      <c r="U53" s="6"/>
      <c r="V53" s="7"/>
      <c r="W53" s="6"/>
      <c r="X53" s="6"/>
      <c r="Y53" s="7"/>
    </row>
    <row r="54" spans="1:80" s="8" customFormat="1">
      <c r="A54" s="117">
        <v>42005</v>
      </c>
      <c r="B54" s="126">
        <v>94097.4</v>
      </c>
      <c r="C54" s="126">
        <v>28114</v>
      </c>
      <c r="D54" s="126">
        <v>190650.76</v>
      </c>
      <c r="E54" s="126">
        <v>38510.07</v>
      </c>
      <c r="F54" s="126">
        <v>36478.42</v>
      </c>
      <c r="G54" s="126">
        <v>60298.16</v>
      </c>
      <c r="H54" s="126">
        <v>60929.19</v>
      </c>
      <c r="I54" s="126"/>
      <c r="J54" s="126">
        <v>509078</v>
      </c>
      <c r="N54" s="6"/>
      <c r="O54" s="6"/>
      <c r="P54" s="7"/>
      <c r="Q54" s="6"/>
      <c r="R54" s="6"/>
      <c r="S54" s="7"/>
      <c r="T54" s="6"/>
      <c r="U54" s="6"/>
      <c r="V54" s="7"/>
      <c r="W54" s="6"/>
      <c r="X54" s="6"/>
      <c r="Y54" s="7"/>
    </row>
    <row r="55" spans="1:80" s="8" customFormat="1">
      <c r="A55" s="117">
        <v>42036</v>
      </c>
      <c r="B55" s="126">
        <v>67641.08</v>
      </c>
      <c r="C55" s="126">
        <v>23899.15</v>
      </c>
      <c r="D55" s="126">
        <v>202181.14</v>
      </c>
      <c r="E55" s="126">
        <v>36828.29</v>
      </c>
      <c r="F55" s="126">
        <v>33356</v>
      </c>
      <c r="G55" s="126">
        <v>53812.35</v>
      </c>
      <c r="H55" s="126">
        <v>49123.040000000001</v>
      </c>
      <c r="I55" s="126"/>
      <c r="J55" s="126">
        <v>466841.05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</row>
    <row r="56" spans="1:80" s="8" customFormat="1">
      <c r="A56" s="117">
        <v>42064</v>
      </c>
      <c r="B56" s="126">
        <v>84122.05</v>
      </c>
      <c r="C56" s="126">
        <v>29606.2</v>
      </c>
      <c r="D56" s="126">
        <v>214688.71</v>
      </c>
      <c r="E56" s="126">
        <v>35137.769999999997</v>
      </c>
      <c r="F56" s="126">
        <v>38632.39</v>
      </c>
      <c r="G56" s="126">
        <v>55123.99</v>
      </c>
      <c r="H56" s="126">
        <v>53603.41</v>
      </c>
      <c r="I56" s="126"/>
      <c r="J56" s="126">
        <v>510914.52</v>
      </c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</row>
    <row r="57" spans="1:80" s="8" customFormat="1">
      <c r="A57" s="117">
        <v>42095</v>
      </c>
      <c r="B57" s="126">
        <v>98301.41</v>
      </c>
      <c r="C57" s="126">
        <v>42716.53</v>
      </c>
      <c r="D57" s="126">
        <v>275268.03999999998</v>
      </c>
      <c r="E57" s="126">
        <v>49825.65</v>
      </c>
      <c r="F57" s="126">
        <v>49549.7</v>
      </c>
      <c r="G57" s="126">
        <v>67693.37</v>
      </c>
      <c r="H57" s="126">
        <v>57547.519999999997</v>
      </c>
      <c r="I57" s="126"/>
      <c r="J57" s="126">
        <v>640902.22</v>
      </c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</row>
    <row r="58" spans="1:80" s="8" customFormat="1">
      <c r="A58" s="117">
        <v>42125</v>
      </c>
      <c r="B58" s="126">
        <v>71860.740000000005</v>
      </c>
      <c r="C58" s="126">
        <v>57229.78</v>
      </c>
      <c r="D58" s="126">
        <v>239111.08</v>
      </c>
      <c r="E58" s="126">
        <v>53612.4</v>
      </c>
      <c r="F58" s="126">
        <v>40630.01</v>
      </c>
      <c r="G58" s="126">
        <v>69154.97</v>
      </c>
      <c r="H58" s="126">
        <v>20977.89</v>
      </c>
      <c r="I58" s="126"/>
      <c r="J58" s="126">
        <v>559607.86</v>
      </c>
      <c r="N58" s="6"/>
      <c r="O58" s="6"/>
      <c r="P58" s="7"/>
      <c r="Q58" s="6"/>
      <c r="R58" s="6"/>
      <c r="S58" s="7"/>
      <c r="T58" s="6"/>
      <c r="U58" s="6"/>
      <c r="V58" s="7"/>
      <c r="W58" s="6"/>
      <c r="X58" s="6"/>
      <c r="Y58" s="7"/>
    </row>
    <row r="59" spans="1:80" s="8" customFormat="1" ht="15.75" thickBot="1">
      <c r="A59" s="117">
        <v>42156</v>
      </c>
      <c r="B59" s="127">
        <v>170087.7</v>
      </c>
      <c r="C59" s="127">
        <v>49412.18</v>
      </c>
      <c r="D59" s="127">
        <v>275798.5</v>
      </c>
      <c r="E59" s="127">
        <v>60351.77</v>
      </c>
      <c r="F59" s="127">
        <v>58598.1</v>
      </c>
      <c r="G59" s="127">
        <v>82506.320000000007</v>
      </c>
      <c r="H59" s="127">
        <v>31082.28</v>
      </c>
      <c r="I59" s="127"/>
      <c r="J59" s="126">
        <f>+SUM(B59:H59)</f>
        <v>727836.85000000009</v>
      </c>
      <c r="N59" s="6"/>
      <c r="O59" s="6"/>
      <c r="P59" s="7"/>
      <c r="Q59" s="6"/>
      <c r="R59" s="6"/>
      <c r="S59" s="7"/>
      <c r="T59" s="6"/>
      <c r="U59" s="6"/>
      <c r="V59" s="7"/>
      <c r="W59" s="6"/>
      <c r="X59" s="6"/>
      <c r="Y59" s="7"/>
    </row>
    <row r="60" spans="1:80" s="8" customFormat="1" ht="18" customHeight="1" thickBot="1">
      <c r="A60" s="121" t="s">
        <v>2</v>
      </c>
      <c r="B60" s="122">
        <f>SUM(B48:B59)</f>
        <v>1835663.7799999998</v>
      </c>
      <c r="C60" s="122">
        <f t="shared" ref="C60:J60" si="4">SUM(C48:C59)</f>
        <v>547790.16000000015</v>
      </c>
      <c r="D60" s="122">
        <f t="shared" si="4"/>
        <v>3217944.64</v>
      </c>
      <c r="E60" s="122">
        <f t="shared" si="4"/>
        <v>638402.21000000008</v>
      </c>
      <c r="F60" s="122">
        <f t="shared" si="4"/>
        <v>625195.14</v>
      </c>
      <c r="G60" s="122">
        <f t="shared" si="4"/>
        <v>1146939.29</v>
      </c>
      <c r="H60" s="122">
        <f t="shared" si="4"/>
        <v>751460.76000000013</v>
      </c>
      <c r="I60" s="122"/>
      <c r="J60" s="122">
        <f t="shared" si="4"/>
        <v>8770426.9699999988</v>
      </c>
      <c r="N60" s="6"/>
      <c r="O60" s="6"/>
      <c r="P60" s="7"/>
      <c r="Q60" s="6"/>
      <c r="R60" s="6"/>
      <c r="S60" s="7"/>
      <c r="T60" s="6"/>
      <c r="U60" s="6"/>
      <c r="V60" s="7"/>
      <c r="W60" s="6"/>
      <c r="X60" s="6"/>
      <c r="Y60" s="7"/>
    </row>
    <row r="61" spans="1:80" s="8" customFormat="1" ht="18.75" customHeight="1" thickBot="1">
      <c r="A61" s="128" t="s">
        <v>83</v>
      </c>
      <c r="B61" s="129">
        <f>+(B60-B45)/B45</f>
        <v>8.1447493215398833E-2</v>
      </c>
      <c r="C61" s="129">
        <f t="shared" ref="C61:J61" si="5">+(C60-C45)/C45</f>
        <v>6.5538360964820241E-2</v>
      </c>
      <c r="D61" s="129">
        <f t="shared" si="5"/>
        <v>8.1455434992148398E-2</v>
      </c>
      <c r="E61" s="129">
        <f t="shared" si="5"/>
        <v>8.1105561205892709E-3</v>
      </c>
      <c r="F61" s="129">
        <f t="shared" si="5"/>
        <v>0.15509355970288416</v>
      </c>
      <c r="G61" s="129">
        <f t="shared" si="5"/>
        <v>0.13656135959118679</v>
      </c>
      <c r="H61" s="129">
        <f t="shared" si="5"/>
        <v>3.4291491912973628E-2</v>
      </c>
      <c r="I61" s="129"/>
      <c r="J61" s="129">
        <f t="shared" si="5"/>
        <v>8.3133376515770935E-2</v>
      </c>
      <c r="N61" s="6"/>
      <c r="O61" s="6"/>
      <c r="P61" s="7"/>
      <c r="Q61" s="6"/>
      <c r="R61" s="6"/>
      <c r="S61" s="7"/>
      <c r="T61" s="6"/>
      <c r="U61" s="6"/>
      <c r="V61" s="7"/>
      <c r="W61" s="6"/>
      <c r="X61" s="6"/>
      <c r="Y61" s="7"/>
    </row>
    <row r="62" spans="1:80" s="8" customFormat="1">
      <c r="A62" s="109"/>
      <c r="B62" s="104"/>
      <c r="C62" s="104"/>
      <c r="D62" s="104"/>
      <c r="E62" s="104"/>
      <c r="F62" s="104"/>
      <c r="G62" s="104"/>
      <c r="H62" s="104"/>
      <c r="I62" s="104"/>
      <c r="J62" s="104"/>
      <c r="L62" s="96"/>
      <c r="M62" s="96"/>
      <c r="N62" s="6"/>
      <c r="O62" s="6"/>
      <c r="P62" s="7"/>
      <c r="Q62" s="6"/>
      <c r="R62" s="6"/>
      <c r="S62" s="7"/>
      <c r="T62" s="6"/>
      <c r="U62" s="6"/>
      <c r="V62" s="7"/>
      <c r="W62" s="6"/>
      <c r="X62" s="6"/>
      <c r="Y62" s="7"/>
    </row>
    <row r="63" spans="1:80">
      <c r="A63" s="133">
        <v>42186</v>
      </c>
      <c r="B63" s="134">
        <v>241783.13</v>
      </c>
      <c r="C63" s="134">
        <v>53877.05</v>
      </c>
      <c r="D63" s="134">
        <v>425865.25</v>
      </c>
      <c r="E63" s="134">
        <v>87313.02</v>
      </c>
      <c r="F63" s="134">
        <v>83986.58</v>
      </c>
      <c r="G63" s="134">
        <v>179067.07</v>
      </c>
      <c r="H63" s="134">
        <v>89800.14</v>
      </c>
      <c r="I63" s="134"/>
      <c r="J63" s="134">
        <f t="shared" ref="J63:J72" si="6">SUM(B63:I63)</f>
        <v>1161692.2399999998</v>
      </c>
    </row>
    <row r="64" spans="1:80">
      <c r="A64" s="135">
        <v>42217</v>
      </c>
      <c r="B64" s="136">
        <v>323474</v>
      </c>
      <c r="C64" s="136">
        <v>59659.35</v>
      </c>
      <c r="D64" s="136">
        <v>403843.04</v>
      </c>
      <c r="E64" s="136">
        <v>87226.240000000005</v>
      </c>
      <c r="F64" s="136">
        <v>86580.95</v>
      </c>
      <c r="G64" s="136">
        <v>206775.94</v>
      </c>
      <c r="H64" s="136">
        <v>148858.91</v>
      </c>
      <c r="I64" s="136"/>
      <c r="J64" s="136">
        <f t="shared" si="6"/>
        <v>1316418.4299999997</v>
      </c>
    </row>
    <row r="65" spans="1:10">
      <c r="A65" s="135">
        <v>42248</v>
      </c>
      <c r="B65" s="136">
        <v>324012.84999999998</v>
      </c>
      <c r="C65" s="136">
        <v>60893.42</v>
      </c>
      <c r="D65" s="136">
        <v>385714.53</v>
      </c>
      <c r="E65" s="136">
        <v>86427.9</v>
      </c>
      <c r="F65" s="136">
        <v>81262.02</v>
      </c>
      <c r="G65" s="136">
        <v>182941.88</v>
      </c>
      <c r="H65" s="136">
        <v>116710.47</v>
      </c>
      <c r="I65" s="136"/>
      <c r="J65" s="136">
        <f t="shared" si="6"/>
        <v>1237963.07</v>
      </c>
    </row>
    <row r="66" spans="1:10">
      <c r="A66" s="135">
        <v>42278</v>
      </c>
      <c r="B66" s="136">
        <v>236635.18</v>
      </c>
      <c r="C66" s="136">
        <v>57676.58</v>
      </c>
      <c r="D66" s="136">
        <v>406003.73</v>
      </c>
      <c r="E66" s="136">
        <v>64645.16</v>
      </c>
      <c r="F66" s="136">
        <v>81856.41</v>
      </c>
      <c r="G66" s="136">
        <v>183850.66</v>
      </c>
      <c r="H66" s="136">
        <v>101269.32</v>
      </c>
      <c r="I66" s="136"/>
      <c r="J66" s="136">
        <f t="shared" si="6"/>
        <v>1131937.04</v>
      </c>
    </row>
    <row r="67" spans="1:10">
      <c r="A67" s="135">
        <v>42309</v>
      </c>
      <c r="B67" s="136">
        <v>100306.05</v>
      </c>
      <c r="C67" s="136">
        <v>56936.27</v>
      </c>
      <c r="D67" s="136">
        <v>316875.48</v>
      </c>
      <c r="E67" s="136">
        <v>56389.57</v>
      </c>
      <c r="F67" s="136">
        <v>47676.62</v>
      </c>
      <c r="G67" s="136">
        <v>83987.69</v>
      </c>
      <c r="H67" s="136">
        <v>46168.86</v>
      </c>
      <c r="I67" s="136"/>
      <c r="J67" s="136">
        <f t="shared" si="6"/>
        <v>708340.53999999992</v>
      </c>
    </row>
    <row r="68" spans="1:10">
      <c r="A68" s="135">
        <v>42339</v>
      </c>
      <c r="B68" s="136">
        <v>80627.64</v>
      </c>
      <c r="C68" s="136">
        <v>43476.74</v>
      </c>
      <c r="D68" s="136">
        <v>199443.04</v>
      </c>
      <c r="E68" s="136">
        <v>42294.8</v>
      </c>
      <c r="F68" s="136">
        <v>36441.120000000003</v>
      </c>
      <c r="G68" s="136">
        <v>62246.52</v>
      </c>
      <c r="H68" s="136">
        <v>24906.13</v>
      </c>
      <c r="I68" s="136"/>
      <c r="J68" s="136">
        <f t="shared" si="6"/>
        <v>489435.99000000005</v>
      </c>
    </row>
    <row r="69" spans="1:10">
      <c r="A69" s="135">
        <v>42370</v>
      </c>
      <c r="B69" s="136">
        <v>113885.22</v>
      </c>
      <c r="C69" s="136">
        <v>32454.26</v>
      </c>
      <c r="D69" s="136">
        <v>229769.84</v>
      </c>
      <c r="E69" s="136">
        <v>42304.85</v>
      </c>
      <c r="F69" s="136">
        <v>36088.1</v>
      </c>
      <c r="G69" s="136">
        <v>71614.850000000006</v>
      </c>
      <c r="H69" s="136">
        <v>81122.240000000005</v>
      </c>
      <c r="I69" s="136"/>
      <c r="J69" s="136">
        <f t="shared" si="6"/>
        <v>607239.36</v>
      </c>
    </row>
    <row r="70" spans="1:10">
      <c r="A70" s="135">
        <v>42401</v>
      </c>
      <c r="B70" s="136">
        <f>'Monthly Collections'!B15</f>
        <v>69326.23</v>
      </c>
      <c r="C70" s="136">
        <f>'Monthly Collections'!C15</f>
        <v>25165.03</v>
      </c>
      <c r="D70" s="136">
        <f>'Monthly Collections'!D15</f>
        <v>201618.99</v>
      </c>
      <c r="E70" s="136">
        <f>'Monthly Collections'!E15</f>
        <v>38654.49</v>
      </c>
      <c r="F70" s="136">
        <f>'Monthly Collections'!F15</f>
        <v>34313.1</v>
      </c>
      <c r="G70" s="136">
        <f>'Monthly Collections'!G15</f>
        <v>56975.56</v>
      </c>
      <c r="H70" s="136">
        <f>'Monthly Collections'!H15</f>
        <v>58648.33</v>
      </c>
      <c r="I70" s="136"/>
      <c r="J70" s="136">
        <f t="shared" si="6"/>
        <v>484701.73</v>
      </c>
    </row>
    <row r="71" spans="1:10">
      <c r="A71" s="135">
        <v>42430</v>
      </c>
      <c r="B71" s="136">
        <f>'Monthly Collections'!B16</f>
        <v>85817.45</v>
      </c>
      <c r="C71" s="136">
        <f>'Monthly Collections'!C16</f>
        <v>33253.440000000002</v>
      </c>
      <c r="D71" s="136">
        <f>'Monthly Collections'!D16</f>
        <v>241750.25</v>
      </c>
      <c r="E71" s="136">
        <f>'Monthly Collections'!E16</f>
        <v>45415.86</v>
      </c>
      <c r="F71" s="136">
        <f>'Monthly Collections'!F16</f>
        <v>40859.81</v>
      </c>
      <c r="G71" s="136">
        <f>'Monthly Collections'!G16</f>
        <v>58574.64</v>
      </c>
      <c r="H71" s="136">
        <f>'Monthly Collections'!H16</f>
        <v>80710.100000000006</v>
      </c>
      <c r="I71" s="136"/>
      <c r="J71" s="136">
        <f t="shared" si="6"/>
        <v>586381.55000000005</v>
      </c>
    </row>
    <row r="72" spans="1:10">
      <c r="A72" s="135">
        <v>42461</v>
      </c>
      <c r="B72" s="136">
        <f>'Monthly Collections'!B17</f>
        <v>123710.33</v>
      </c>
      <c r="C72" s="136">
        <f>'Monthly Collections'!C17</f>
        <v>42775.21</v>
      </c>
      <c r="D72" s="136">
        <f>'Monthly Collections'!D17</f>
        <v>292303.74</v>
      </c>
      <c r="E72" s="136">
        <f>'Monthly Collections'!E17</f>
        <v>58181.49</v>
      </c>
      <c r="F72" s="136">
        <f>'Monthly Collections'!F17</f>
        <v>46769.46</v>
      </c>
      <c r="G72" s="136">
        <f>'Monthly Collections'!G17</f>
        <v>86585.89</v>
      </c>
      <c r="H72" s="136">
        <f>'Monthly Collections'!H17</f>
        <v>80706.09</v>
      </c>
      <c r="I72" s="136"/>
      <c r="J72" s="136">
        <f t="shared" si="6"/>
        <v>731032.21</v>
      </c>
    </row>
    <row r="73" spans="1:10">
      <c r="A73" s="135">
        <v>42491</v>
      </c>
      <c r="B73" s="136">
        <v>118943.09</v>
      </c>
      <c r="C73" s="136">
        <v>48301.18</v>
      </c>
      <c r="D73" s="136">
        <v>320550.8</v>
      </c>
      <c r="E73" s="136">
        <v>68953.47</v>
      </c>
      <c r="F73" s="136">
        <v>48705.05</v>
      </c>
      <c r="G73" s="136">
        <v>68049.06</v>
      </c>
      <c r="H73" s="136">
        <v>28253.19</v>
      </c>
      <c r="I73" s="136"/>
      <c r="J73" s="136">
        <f>SUM(B73:I73)</f>
        <v>701755.83999999985</v>
      </c>
    </row>
    <row r="74" spans="1:10" ht="15.75" thickBot="1">
      <c r="A74" s="137">
        <v>42522</v>
      </c>
      <c r="B74" s="138">
        <v>137686.41</v>
      </c>
      <c r="C74" s="138">
        <v>54413.09</v>
      </c>
      <c r="D74" s="138">
        <v>326020.76</v>
      </c>
      <c r="E74" s="138">
        <v>70096.2</v>
      </c>
      <c r="F74" s="138">
        <v>59035.7</v>
      </c>
      <c r="G74" s="138">
        <v>106726.46</v>
      </c>
      <c r="H74" s="138">
        <v>36612.050000000003</v>
      </c>
      <c r="I74" s="138"/>
      <c r="J74" s="136">
        <f>SUM(B74:I74)</f>
        <v>790590.66999999993</v>
      </c>
    </row>
    <row r="75" spans="1:10" ht="18" customHeight="1" thickBot="1">
      <c r="A75" s="130" t="s">
        <v>93</v>
      </c>
      <c r="B75" s="114">
        <f>SUM(B63:B74)</f>
        <v>1956207.5799999998</v>
      </c>
      <c r="C75" s="114">
        <f t="shared" ref="C75:H75" si="7">SUM(C63:C74)</f>
        <v>568881.62000000011</v>
      </c>
      <c r="D75" s="114">
        <f t="shared" si="7"/>
        <v>3749759.4499999993</v>
      </c>
      <c r="E75" s="114">
        <f t="shared" si="7"/>
        <v>747903.04999999993</v>
      </c>
      <c r="F75" s="114">
        <f t="shared" si="7"/>
        <v>683574.91999999993</v>
      </c>
      <c r="G75" s="114">
        <f t="shared" si="7"/>
        <v>1347396.2199999997</v>
      </c>
      <c r="H75" s="114">
        <f t="shared" si="7"/>
        <v>893765.82999999984</v>
      </c>
      <c r="I75" s="114"/>
      <c r="J75" s="114">
        <f>SUM(B75:I75)</f>
        <v>9947488.6699999999</v>
      </c>
    </row>
    <row r="76" spans="1:10" ht="18" customHeight="1" thickBot="1">
      <c r="A76" s="131" t="s">
        <v>82</v>
      </c>
      <c r="B76" s="132">
        <f t="shared" ref="B76:H76" si="8">((B75-B60)/B60)</f>
        <v>6.5667689973160581E-2</v>
      </c>
      <c r="C76" s="132">
        <f t="shared" si="8"/>
        <v>3.8502809177879273E-2</v>
      </c>
      <c r="D76" s="132">
        <f t="shared" si="8"/>
        <v>0.16526536951238513</v>
      </c>
      <c r="E76" s="132">
        <f t="shared" si="8"/>
        <v>0.17152327840469073</v>
      </c>
      <c r="F76" s="132">
        <f t="shared" si="8"/>
        <v>9.3378492993403478E-2</v>
      </c>
      <c r="G76" s="132">
        <f t="shared" si="8"/>
        <v>0.17477553672435417</v>
      </c>
      <c r="H76" s="132">
        <f t="shared" si="8"/>
        <v>0.18937125872014887</v>
      </c>
      <c r="I76" s="132"/>
      <c r="J76" s="132">
        <f>((J75-J60)/J60)</f>
        <v>0.13420802704660129</v>
      </c>
    </row>
    <row r="77" spans="1:10" ht="18.75" customHeight="1">
      <c r="A77" s="109"/>
      <c r="B77" s="106"/>
      <c r="C77" s="106"/>
      <c r="D77" s="106"/>
      <c r="E77" s="106"/>
      <c r="F77" s="106"/>
      <c r="G77" s="106"/>
      <c r="H77" s="106"/>
      <c r="I77" s="106"/>
      <c r="J77" s="106"/>
    </row>
    <row r="78" spans="1:10">
      <c r="A78" s="109"/>
      <c r="B78" s="106"/>
      <c r="C78" s="106"/>
      <c r="D78" s="106"/>
      <c r="E78" s="106"/>
      <c r="F78" s="106"/>
      <c r="G78" s="106"/>
      <c r="H78" s="106"/>
      <c r="I78" s="106"/>
      <c r="J78" s="106"/>
    </row>
    <row r="79" spans="1:10">
      <c r="A79" s="109"/>
      <c r="B79" s="106"/>
      <c r="C79" s="106"/>
      <c r="D79" s="106"/>
      <c r="E79" s="106"/>
      <c r="F79" s="106"/>
      <c r="G79" s="106"/>
      <c r="H79" s="106"/>
      <c r="I79" s="106"/>
      <c r="J79" s="106"/>
    </row>
    <row r="80" spans="1:10">
      <c r="A80" s="109"/>
      <c r="B80" s="106"/>
      <c r="C80" s="106"/>
      <c r="D80" s="106"/>
      <c r="E80" s="106"/>
      <c r="F80" s="106"/>
      <c r="G80" s="106"/>
      <c r="H80" s="106"/>
      <c r="I80" s="106"/>
      <c r="J80" s="106"/>
    </row>
    <row r="81" spans="1:10">
      <c r="A81" s="109"/>
      <c r="B81" s="106"/>
      <c r="C81" s="106"/>
      <c r="D81" s="106"/>
      <c r="E81" s="106"/>
      <c r="F81" s="106"/>
      <c r="G81" s="106"/>
      <c r="H81" s="106"/>
      <c r="I81" s="106"/>
      <c r="J81" s="106"/>
    </row>
    <row r="82" spans="1:10">
      <c r="A82" s="109"/>
      <c r="B82" s="106"/>
      <c r="C82" s="106"/>
      <c r="D82" s="106"/>
      <c r="E82" s="106"/>
      <c r="F82" s="106"/>
      <c r="G82" s="106"/>
      <c r="H82" s="106"/>
      <c r="I82" s="106"/>
      <c r="J82" s="106"/>
    </row>
    <row r="83" spans="1:10">
      <c r="A83" s="109"/>
      <c r="B83" s="106"/>
      <c r="C83" s="106"/>
      <c r="D83" s="106"/>
      <c r="E83" s="106"/>
      <c r="F83" s="106"/>
      <c r="G83" s="106"/>
      <c r="H83" s="106"/>
      <c r="I83" s="106"/>
      <c r="J83" s="106"/>
    </row>
    <row r="84" spans="1:10">
      <c r="A84" s="109"/>
      <c r="B84" s="106"/>
      <c r="C84" s="106"/>
      <c r="D84" s="106"/>
      <c r="E84" s="106"/>
      <c r="F84" s="106"/>
      <c r="G84" s="106"/>
      <c r="H84" s="106"/>
      <c r="I84" s="106"/>
      <c r="J84" s="106"/>
    </row>
    <row r="85" spans="1:10">
      <c r="A85" s="109"/>
      <c r="B85" s="106"/>
      <c r="C85" s="106"/>
      <c r="D85" s="106"/>
      <c r="E85" s="106"/>
      <c r="F85" s="106"/>
      <c r="G85" s="106"/>
      <c r="H85" s="106"/>
      <c r="I85" s="106"/>
      <c r="J85" s="106"/>
    </row>
    <row r="86" spans="1:10">
      <c r="A86" s="109"/>
      <c r="B86" s="106"/>
      <c r="C86" s="106"/>
      <c r="D86" s="106"/>
      <c r="E86" s="106"/>
      <c r="F86" s="106"/>
      <c r="G86" s="106"/>
      <c r="H86" s="106"/>
      <c r="I86" s="106"/>
      <c r="J86" s="106"/>
    </row>
    <row r="87" spans="1:10">
      <c r="A87" s="109"/>
      <c r="B87" s="106"/>
      <c r="C87" s="106"/>
      <c r="D87" s="106"/>
      <c r="E87" s="106"/>
      <c r="F87" s="106"/>
      <c r="G87" s="106"/>
      <c r="H87" s="106"/>
      <c r="I87" s="106"/>
      <c r="J87" s="106"/>
    </row>
    <row r="88" spans="1:10">
      <c r="A88" s="109"/>
      <c r="B88" s="106"/>
      <c r="C88" s="106"/>
      <c r="D88" s="106"/>
      <c r="E88" s="106"/>
      <c r="F88" s="106"/>
      <c r="G88" s="106"/>
      <c r="H88" s="106"/>
      <c r="I88" s="106"/>
      <c r="J88" s="106"/>
    </row>
    <row r="89" spans="1:10">
      <c r="A89" s="109"/>
      <c r="B89" s="106"/>
      <c r="C89" s="106"/>
      <c r="D89" s="106"/>
      <c r="E89" s="106"/>
      <c r="F89" s="106"/>
      <c r="G89" s="106"/>
      <c r="H89" s="106"/>
      <c r="I89" s="106"/>
      <c r="J89" s="106"/>
    </row>
    <row r="90" spans="1:10">
      <c r="A90" s="109"/>
      <c r="B90" s="106"/>
      <c r="C90" s="106"/>
      <c r="D90" s="106"/>
      <c r="E90" s="106"/>
      <c r="F90" s="106"/>
      <c r="G90" s="106"/>
      <c r="H90" s="106"/>
      <c r="I90" s="106"/>
      <c r="J90" s="106"/>
    </row>
    <row r="91" spans="1:10">
      <c r="A91" s="109"/>
      <c r="B91" s="106"/>
      <c r="C91" s="106"/>
      <c r="D91" s="106"/>
      <c r="E91" s="106"/>
      <c r="F91" s="106"/>
      <c r="G91" s="106"/>
      <c r="H91" s="106"/>
      <c r="I91" s="106"/>
      <c r="J91" s="106"/>
    </row>
    <row r="92" spans="1:10">
      <c r="A92" s="109"/>
      <c r="B92" s="106"/>
      <c r="C92" s="106"/>
      <c r="D92" s="106"/>
      <c r="E92" s="106"/>
      <c r="F92" s="106"/>
      <c r="G92" s="106"/>
      <c r="H92" s="106"/>
      <c r="I92" s="106"/>
      <c r="J92" s="106"/>
    </row>
    <row r="93" spans="1:10">
      <c r="A93" s="109"/>
      <c r="B93" s="106"/>
      <c r="C93" s="106"/>
      <c r="D93" s="106"/>
      <c r="E93" s="106"/>
      <c r="F93" s="106"/>
      <c r="G93" s="106"/>
      <c r="H93" s="106"/>
      <c r="I93" s="106"/>
      <c r="J93" s="106"/>
    </row>
    <row r="94" spans="1:10">
      <c r="A94" s="109"/>
      <c r="B94" s="106"/>
      <c r="C94" s="106"/>
      <c r="D94" s="106"/>
      <c r="E94" s="106"/>
      <c r="F94" s="106"/>
      <c r="G94" s="106"/>
      <c r="H94" s="106"/>
      <c r="I94" s="106"/>
      <c r="J94" s="106"/>
    </row>
    <row r="95" spans="1:10">
      <c r="A95" s="109"/>
      <c r="B95" s="106"/>
      <c r="C95" s="106"/>
      <c r="D95" s="106"/>
      <c r="E95" s="106"/>
      <c r="F95" s="106"/>
      <c r="G95" s="106"/>
      <c r="H95" s="106"/>
      <c r="I95" s="106"/>
      <c r="J95" s="106"/>
    </row>
    <row r="96" spans="1:10">
      <c r="A96" s="109"/>
      <c r="B96" s="106"/>
      <c r="C96" s="106"/>
      <c r="D96" s="106"/>
      <c r="E96" s="106"/>
      <c r="F96" s="106"/>
      <c r="G96" s="106"/>
      <c r="H96" s="106"/>
      <c r="I96" s="106"/>
      <c r="J96" s="106"/>
    </row>
    <row r="97" spans="1:10">
      <c r="A97" s="109"/>
      <c r="B97" s="106"/>
      <c r="C97" s="106"/>
      <c r="D97" s="106"/>
      <c r="E97" s="106"/>
      <c r="F97" s="106"/>
      <c r="G97" s="106"/>
      <c r="H97" s="106"/>
      <c r="I97" s="106"/>
      <c r="J97" s="106"/>
    </row>
    <row r="98" spans="1:10">
      <c r="A98" s="109"/>
      <c r="B98" s="106"/>
      <c r="C98" s="106"/>
      <c r="D98" s="106"/>
      <c r="E98" s="106"/>
      <c r="F98" s="106"/>
      <c r="G98" s="106"/>
      <c r="H98" s="106"/>
      <c r="I98" s="106"/>
      <c r="J98" s="106"/>
    </row>
    <row r="99" spans="1:10">
      <c r="A99" s="109"/>
      <c r="B99" s="106"/>
      <c r="C99" s="106"/>
      <c r="D99" s="106"/>
      <c r="E99" s="106"/>
      <c r="F99" s="106"/>
      <c r="G99" s="106"/>
      <c r="H99" s="106"/>
      <c r="I99" s="106"/>
      <c r="J99" s="106"/>
    </row>
    <row r="100" spans="1:10">
      <c r="A100" s="109"/>
      <c r="B100" s="106"/>
      <c r="C100" s="106"/>
      <c r="D100" s="106"/>
      <c r="E100" s="106"/>
      <c r="F100" s="106"/>
      <c r="G100" s="106"/>
      <c r="H100" s="106"/>
      <c r="I100" s="106"/>
      <c r="J100" s="106"/>
    </row>
    <row r="101" spans="1:10">
      <c r="A101" s="109"/>
      <c r="B101" s="106"/>
      <c r="C101" s="106"/>
      <c r="D101" s="106"/>
      <c r="E101" s="106"/>
      <c r="F101" s="106"/>
      <c r="G101" s="106"/>
      <c r="H101" s="106"/>
      <c r="I101" s="106"/>
      <c r="J101" s="106"/>
    </row>
    <row r="102" spans="1:10">
      <c r="A102" s="109"/>
      <c r="B102" s="106"/>
      <c r="C102" s="106"/>
      <c r="D102" s="106"/>
      <c r="E102" s="106"/>
      <c r="F102" s="106"/>
      <c r="G102" s="106"/>
      <c r="H102" s="106"/>
      <c r="I102" s="106"/>
      <c r="J102" s="106"/>
    </row>
    <row r="103" spans="1:10">
      <c r="A103" s="109"/>
      <c r="B103" s="106"/>
      <c r="C103" s="106"/>
      <c r="D103" s="106"/>
      <c r="E103" s="106"/>
      <c r="F103" s="106"/>
      <c r="G103" s="106"/>
      <c r="H103" s="106"/>
      <c r="I103" s="106"/>
      <c r="J103" s="106"/>
    </row>
    <row r="104" spans="1:10">
      <c r="A104" s="109"/>
      <c r="B104" s="106"/>
      <c r="C104" s="106"/>
      <c r="D104" s="106"/>
      <c r="E104" s="106"/>
      <c r="F104" s="106"/>
      <c r="G104" s="106"/>
      <c r="H104" s="106"/>
      <c r="I104" s="106"/>
      <c r="J104" s="106"/>
    </row>
    <row r="105" spans="1:10">
      <c r="A105" s="109"/>
      <c r="B105" s="106"/>
      <c r="C105" s="106"/>
      <c r="D105" s="106"/>
      <c r="E105" s="106"/>
      <c r="F105" s="106"/>
      <c r="G105" s="106"/>
      <c r="H105" s="106"/>
      <c r="I105" s="106"/>
      <c r="J105" s="106"/>
    </row>
    <row r="106" spans="1:10">
      <c r="A106" s="109"/>
      <c r="B106" s="106"/>
      <c r="C106" s="106"/>
      <c r="D106" s="106"/>
      <c r="E106" s="106"/>
      <c r="F106" s="106"/>
      <c r="G106" s="106"/>
      <c r="H106" s="106"/>
      <c r="I106" s="106"/>
      <c r="J106" s="106"/>
    </row>
    <row r="107" spans="1:10">
      <c r="A107" s="109"/>
      <c r="B107" s="106"/>
      <c r="C107" s="106"/>
      <c r="D107" s="106"/>
      <c r="E107" s="106"/>
      <c r="F107" s="106"/>
      <c r="G107" s="106"/>
      <c r="H107" s="106"/>
      <c r="I107" s="106"/>
      <c r="J107" s="106"/>
    </row>
    <row r="108" spans="1:10">
      <c r="A108" s="109"/>
      <c r="B108" s="106"/>
      <c r="C108" s="106"/>
      <c r="D108" s="106"/>
      <c r="E108" s="106"/>
      <c r="F108" s="106"/>
      <c r="G108" s="106"/>
      <c r="H108" s="106"/>
      <c r="I108" s="106"/>
      <c r="J108" s="106"/>
    </row>
    <row r="109" spans="1:10">
      <c r="A109" s="109"/>
      <c r="B109" s="106"/>
      <c r="C109" s="106"/>
      <c r="D109" s="106"/>
      <c r="E109" s="106"/>
      <c r="F109" s="106"/>
      <c r="G109" s="106"/>
      <c r="H109" s="106"/>
      <c r="I109" s="106"/>
      <c r="J109" s="106"/>
    </row>
    <row r="110" spans="1:10">
      <c r="A110" s="110"/>
      <c r="B110" s="107"/>
      <c r="C110" s="107"/>
      <c r="D110" s="107"/>
      <c r="E110" s="107"/>
      <c r="F110" s="107"/>
      <c r="G110" s="107"/>
      <c r="H110" s="107"/>
      <c r="I110" s="107"/>
      <c r="J110" s="107"/>
    </row>
    <row r="111" spans="1:10">
      <c r="A111" s="16"/>
      <c r="B111" s="16"/>
      <c r="C111" s="16"/>
      <c r="D111" s="17"/>
      <c r="E111" s="16"/>
      <c r="F111" s="16"/>
      <c r="G111" s="17"/>
      <c r="H111" s="16"/>
      <c r="I111" s="16"/>
      <c r="J111" s="17"/>
    </row>
    <row r="112" spans="1:10">
      <c r="A112" s="109"/>
      <c r="B112" s="105"/>
      <c r="C112" s="105"/>
      <c r="D112" s="105"/>
      <c r="E112" s="105"/>
      <c r="F112" s="105"/>
      <c r="G112" s="105"/>
      <c r="H112" s="105"/>
      <c r="I112" s="105"/>
      <c r="J112" s="105"/>
    </row>
    <row r="113" spans="1:10">
      <c r="A113" s="10"/>
      <c r="B113" s="18"/>
      <c r="C113" s="18"/>
      <c r="D113" s="18"/>
      <c r="E113" s="18"/>
      <c r="F113" s="18"/>
      <c r="G113" s="18"/>
      <c r="H113" s="18"/>
      <c r="I113" s="18"/>
      <c r="J113" s="18"/>
    </row>
    <row r="114" spans="1:10">
      <c r="A114" s="10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>
      <c r="A115" s="10"/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>
      <c r="A116" s="10"/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1:10">
      <c r="A117" s="10"/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1:10">
      <c r="A118" s="10"/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0">
      <c r="A119" s="10"/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>
      <c r="A120" s="10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>
      <c r="A121" s="10"/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>
      <c r="A122" s="10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>
      <c r="A123" s="10"/>
      <c r="B123" s="11"/>
      <c r="C123" s="11"/>
      <c r="D123" s="11"/>
      <c r="E123" s="11"/>
      <c r="F123" s="11"/>
      <c r="G123" s="11"/>
      <c r="H123" s="11"/>
      <c r="I123" s="11"/>
      <c r="J123" s="18"/>
    </row>
    <row r="124" spans="1:10">
      <c r="A124" s="10"/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1:10">
      <c r="A125" s="12"/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>
      <c r="A126" s="10"/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1:10">
      <c r="A127" s="10"/>
      <c r="B127" s="11"/>
      <c r="C127" s="11"/>
      <c r="D127" s="11"/>
      <c r="E127" s="11"/>
      <c r="F127" s="11"/>
      <c r="G127" s="11"/>
      <c r="H127" s="11"/>
      <c r="I127" s="11"/>
      <c r="J127" s="11"/>
    </row>
    <row r="128" spans="1:10">
      <c r="A128" s="10"/>
      <c r="B128" s="11"/>
      <c r="C128" s="11"/>
      <c r="D128" s="11"/>
      <c r="E128" s="11"/>
      <c r="F128" s="11"/>
      <c r="G128" s="11"/>
      <c r="H128" s="11"/>
      <c r="I128" s="11"/>
      <c r="J128" s="11"/>
    </row>
    <row r="129" spans="1:10">
      <c r="A129" s="10"/>
      <c r="B129" s="11"/>
      <c r="C129" s="11"/>
      <c r="D129" s="11"/>
      <c r="E129" s="11"/>
      <c r="F129" s="11"/>
      <c r="G129" s="11"/>
      <c r="H129" s="11"/>
      <c r="I129" s="11"/>
      <c r="J129" s="11"/>
    </row>
    <row r="130" spans="1:10">
      <c r="A130" s="10"/>
      <c r="B130" s="11"/>
      <c r="C130" s="11"/>
      <c r="D130" s="11"/>
      <c r="E130" s="11"/>
      <c r="F130" s="11"/>
      <c r="G130" s="11"/>
      <c r="H130" s="11"/>
      <c r="I130" s="11"/>
      <c r="J130" s="11"/>
    </row>
    <row r="131" spans="1:10">
      <c r="A131" s="10"/>
      <c r="B131" s="11"/>
      <c r="C131" s="11"/>
      <c r="D131" s="11"/>
      <c r="E131" s="11"/>
      <c r="F131" s="11"/>
      <c r="G131" s="11"/>
      <c r="H131" s="11"/>
      <c r="I131" s="11"/>
      <c r="J131" s="11"/>
    </row>
    <row r="132" spans="1:10">
      <c r="A132" s="10"/>
      <c r="B132" s="11"/>
      <c r="C132" s="11"/>
      <c r="D132" s="11"/>
      <c r="E132" s="11"/>
      <c r="F132" s="11"/>
      <c r="G132" s="11"/>
      <c r="H132" s="11"/>
      <c r="I132" s="11"/>
      <c r="J132" s="11"/>
    </row>
    <row r="133" spans="1:10">
      <c r="A133" s="10"/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1:10">
      <c r="A134" s="10"/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1:10">
      <c r="A135" s="10"/>
      <c r="B135" s="11"/>
      <c r="C135" s="11"/>
      <c r="D135" s="11"/>
      <c r="E135" s="11"/>
      <c r="F135" s="11"/>
      <c r="G135" s="11"/>
      <c r="H135" s="11"/>
      <c r="I135" s="11"/>
      <c r="J135" s="11"/>
    </row>
    <row r="136" spans="1:10">
      <c r="A136" s="10"/>
      <c r="B136" s="11"/>
      <c r="C136" s="11"/>
      <c r="D136" s="11"/>
      <c r="E136" s="11"/>
      <c r="F136" s="11"/>
      <c r="G136" s="11"/>
      <c r="H136" s="11"/>
      <c r="I136" s="11"/>
      <c r="J136" s="11"/>
    </row>
    <row r="137" spans="1:10">
      <c r="A137" s="10"/>
      <c r="B137" s="11"/>
      <c r="C137" s="11"/>
      <c r="D137" s="11"/>
      <c r="E137" s="11"/>
      <c r="F137" s="11"/>
      <c r="G137" s="11"/>
      <c r="H137" s="11"/>
      <c r="I137" s="11"/>
      <c r="J137" s="11"/>
    </row>
    <row r="138" spans="1:10">
      <c r="A138" s="10"/>
      <c r="B138" s="11"/>
      <c r="C138" s="11"/>
      <c r="D138" s="11"/>
      <c r="E138" s="11"/>
      <c r="F138" s="11"/>
      <c r="G138" s="11"/>
      <c r="H138" s="11"/>
      <c r="I138" s="11"/>
      <c r="J138" s="11"/>
    </row>
    <row r="139" spans="1:10">
      <c r="A139" s="12"/>
      <c r="B139" s="13"/>
      <c r="C139" s="13"/>
      <c r="D139" s="13"/>
      <c r="E139" s="13"/>
      <c r="F139" s="13"/>
      <c r="G139" s="13"/>
      <c r="H139" s="13"/>
      <c r="I139" s="13"/>
      <c r="J139" s="13"/>
    </row>
    <row r="140" spans="1:10">
      <c r="A140" s="12"/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1:10">
      <c r="A141" s="14"/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1:10">
      <c r="A142" s="14"/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1:10">
      <c r="A143" s="14"/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1:10">
      <c r="A144" s="14"/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1:10">
      <c r="A145" s="14"/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1:10">
      <c r="A146" s="14"/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1:10">
      <c r="A147" s="14"/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1:10">
      <c r="A148" s="14"/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>
      <c r="A149" s="14"/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1:10">
      <c r="A150" s="14"/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1:10">
      <c r="A151" s="14"/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1:10">
      <c r="A152" s="14"/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1:10">
      <c r="A153" s="14"/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1:10">
      <c r="A154" s="14"/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1:10">
      <c r="A155" s="14"/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1:10">
      <c r="A156" s="14"/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1:10">
      <c r="A157" s="14"/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1:10">
      <c r="A158" s="14"/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1:10">
      <c r="A159" s="14"/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1:10">
      <c r="A160" s="14"/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1:10">
      <c r="A161" s="14"/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1:10">
      <c r="A162" s="14"/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1:10">
      <c r="A163" s="14"/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1:10">
      <c r="A164" s="14"/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1:10">
      <c r="A165" s="14"/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1:10">
      <c r="A166" s="14"/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>
      <c r="A167" s="14"/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>
      <c r="A168" s="14"/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1:10">
      <c r="A169" s="14"/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1:10">
      <c r="A170" s="14"/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1:10">
      <c r="A171" s="14"/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1:10">
      <c r="A172" s="14"/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1:10">
      <c r="A173" s="14"/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1:10">
      <c r="A174" s="14"/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1:10">
      <c r="A175" s="14"/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1:10">
      <c r="A176" s="14"/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1:10">
      <c r="A177" s="14"/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>
      <c r="A178" s="14"/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1:10">
      <c r="A179" s="14"/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1:10">
      <c r="A180" s="14"/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1:10">
      <c r="A181" s="14"/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1:10">
      <c r="A182" s="14"/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1:10">
      <c r="A183" s="14"/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1:10">
      <c r="A184" s="14"/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1:10">
      <c r="A185" s="14"/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1:10">
      <c r="A186" s="14"/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1:10">
      <c r="A187" s="14"/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1:10">
      <c r="A188" s="14"/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1:10">
      <c r="A189" s="14"/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1:10">
      <c r="A190" s="14"/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1:10">
      <c r="A191" s="14"/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1:10">
      <c r="A192" s="14"/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1:10">
      <c r="A193" s="14"/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1:10">
      <c r="A194" s="14"/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1:10">
      <c r="A195" s="14"/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1:10">
      <c r="A196" s="14"/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1:10">
      <c r="A197" s="14"/>
      <c r="B197" s="14"/>
      <c r="C197" s="14"/>
      <c r="D197" s="14"/>
      <c r="E197" s="14"/>
      <c r="F197" s="14"/>
      <c r="G197" s="14"/>
      <c r="H197" s="14"/>
      <c r="I197" s="14"/>
      <c r="J197" s="14"/>
    </row>
    <row r="198" spans="1:10">
      <c r="A198" s="14"/>
      <c r="B198" s="14"/>
      <c r="C198" s="14"/>
      <c r="D198" s="14"/>
      <c r="E198" s="14"/>
      <c r="F198" s="14"/>
      <c r="G198" s="14"/>
      <c r="H198" s="14"/>
      <c r="I198" s="14"/>
      <c r="J198" s="14"/>
    </row>
    <row r="199" spans="1:10">
      <c r="A199" s="14"/>
      <c r="B199" s="14"/>
      <c r="C199" s="14"/>
      <c r="D199" s="14"/>
      <c r="E199" s="14"/>
      <c r="F199" s="14"/>
      <c r="G199" s="14"/>
      <c r="H199" s="14"/>
      <c r="I199" s="14"/>
      <c r="J199" s="14"/>
    </row>
    <row r="200" spans="1:10">
      <c r="A200" s="14"/>
      <c r="B200" s="14"/>
      <c r="C200" s="14"/>
      <c r="D200" s="14"/>
      <c r="E200" s="14"/>
      <c r="F200" s="14"/>
      <c r="G200" s="14"/>
      <c r="H200" s="14"/>
      <c r="I200" s="14"/>
      <c r="J200" s="14"/>
    </row>
    <row r="201" spans="1:10">
      <c r="A201" s="14"/>
      <c r="B201" s="14"/>
      <c r="C201" s="14"/>
      <c r="D201" s="14"/>
      <c r="E201" s="14"/>
      <c r="F201" s="14"/>
      <c r="G201" s="14"/>
      <c r="H201" s="14"/>
      <c r="I201" s="14"/>
      <c r="J201" s="14"/>
    </row>
    <row r="202" spans="1:10">
      <c r="A202" s="14"/>
      <c r="B202" s="14"/>
      <c r="C202" s="14"/>
      <c r="D202" s="14"/>
      <c r="E202" s="14"/>
      <c r="F202" s="14"/>
      <c r="G202" s="14"/>
      <c r="H202" s="14"/>
      <c r="I202" s="14"/>
      <c r="J202" s="14"/>
    </row>
    <row r="203" spans="1:10">
      <c r="A203" s="14"/>
      <c r="B203" s="14"/>
      <c r="C203" s="14"/>
      <c r="D203" s="14"/>
      <c r="E203" s="14"/>
      <c r="F203" s="14"/>
      <c r="G203" s="14"/>
      <c r="H203" s="14"/>
      <c r="I203" s="14"/>
      <c r="J203" s="14"/>
    </row>
    <row r="204" spans="1:10">
      <c r="A204" s="14"/>
      <c r="B204" s="14"/>
      <c r="C204" s="14"/>
      <c r="D204" s="14"/>
      <c r="E204" s="14"/>
      <c r="F204" s="14"/>
      <c r="G204" s="14"/>
      <c r="H204" s="14"/>
      <c r="I204" s="14"/>
      <c r="J204" s="14"/>
    </row>
    <row r="205" spans="1:10">
      <c r="A205" s="14"/>
      <c r="B205" s="14"/>
      <c r="C205" s="14"/>
      <c r="D205" s="14"/>
      <c r="E205" s="14"/>
      <c r="F205" s="14"/>
      <c r="G205" s="14"/>
      <c r="H205" s="14"/>
      <c r="I205" s="14"/>
      <c r="J205" s="14"/>
    </row>
    <row r="206" spans="1:10">
      <c r="A206" s="14"/>
      <c r="B206" s="14"/>
      <c r="C206" s="14"/>
      <c r="D206" s="14"/>
      <c r="E206" s="14"/>
      <c r="F206" s="14"/>
      <c r="G206" s="14"/>
      <c r="H206" s="14"/>
      <c r="I206" s="14"/>
      <c r="J206" s="14"/>
    </row>
    <row r="207" spans="1:10">
      <c r="A207" s="14"/>
      <c r="B207" s="14"/>
      <c r="C207" s="14"/>
      <c r="D207" s="14"/>
      <c r="E207" s="14"/>
      <c r="F207" s="14"/>
      <c r="G207" s="14"/>
      <c r="H207" s="14"/>
      <c r="I207" s="14"/>
      <c r="J207" s="14"/>
    </row>
    <row r="208" spans="1:10">
      <c r="A208" s="14"/>
      <c r="B208" s="14"/>
      <c r="C208" s="14"/>
      <c r="D208" s="14"/>
      <c r="E208" s="14"/>
      <c r="F208" s="14"/>
      <c r="G208" s="14"/>
      <c r="H208" s="14"/>
      <c r="I208" s="14"/>
      <c r="J208" s="14"/>
    </row>
    <row r="209" spans="1:10">
      <c r="A209" s="14"/>
      <c r="B209" s="14"/>
      <c r="C209" s="14"/>
      <c r="D209" s="14"/>
      <c r="E209" s="14"/>
      <c r="F209" s="14"/>
      <c r="G209" s="14"/>
      <c r="H209" s="14"/>
      <c r="I209" s="14"/>
      <c r="J209" s="14"/>
    </row>
    <row r="210" spans="1:10">
      <c r="A210" s="14"/>
      <c r="B210" s="14"/>
      <c r="C210" s="14"/>
      <c r="D210" s="14"/>
      <c r="E210" s="14"/>
      <c r="F210" s="14"/>
      <c r="G210" s="14"/>
      <c r="H210" s="14"/>
      <c r="I210" s="14"/>
      <c r="J210" s="14"/>
    </row>
    <row r="211" spans="1:10">
      <c r="A211" s="14"/>
      <c r="B211" s="14"/>
      <c r="C211" s="14"/>
      <c r="D211" s="14"/>
      <c r="E211" s="14"/>
      <c r="F211" s="14"/>
      <c r="G211" s="14"/>
      <c r="H211" s="14"/>
      <c r="I211" s="14"/>
      <c r="J211" s="14"/>
    </row>
    <row r="212" spans="1:10">
      <c r="A212" s="14"/>
      <c r="B212" s="14"/>
      <c r="C212" s="14"/>
      <c r="D212" s="14"/>
      <c r="E212" s="14"/>
      <c r="F212" s="14"/>
      <c r="G212" s="14"/>
      <c r="H212" s="14"/>
      <c r="I212" s="14"/>
      <c r="J212" s="14"/>
    </row>
    <row r="213" spans="1:10">
      <c r="A213" s="14"/>
      <c r="B213" s="14"/>
      <c r="C213" s="14"/>
      <c r="D213" s="14"/>
      <c r="E213" s="14"/>
      <c r="F213" s="14"/>
      <c r="G213" s="14"/>
      <c r="H213" s="14"/>
      <c r="I213" s="14"/>
      <c r="J213" s="14"/>
    </row>
    <row r="214" spans="1:10">
      <c r="A214" s="14"/>
      <c r="B214" s="14"/>
      <c r="C214" s="14"/>
      <c r="D214" s="14"/>
      <c r="E214" s="14"/>
      <c r="F214" s="14"/>
      <c r="G214" s="14"/>
      <c r="H214" s="14"/>
      <c r="I214" s="14"/>
      <c r="J214" s="14"/>
    </row>
    <row r="215" spans="1:10">
      <c r="A215" s="14"/>
      <c r="B215" s="14"/>
      <c r="C215" s="14"/>
      <c r="D215" s="14"/>
      <c r="E215" s="14"/>
      <c r="F215" s="14"/>
      <c r="G215" s="14"/>
      <c r="H215" s="14"/>
      <c r="I215" s="14"/>
      <c r="J215" s="14"/>
    </row>
  </sheetData>
  <mergeCells count="1">
    <mergeCell ref="A1:J1"/>
  </mergeCells>
  <hyperlinks>
    <hyperlink ref="J59" r:id="rId1" display="+@sum(EB76:EB82)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86"/>
  <sheetViews>
    <sheetView workbookViewId="0">
      <selection activeCell="BZ71" sqref="BZ71"/>
    </sheetView>
  </sheetViews>
  <sheetFormatPr defaultRowHeight="12.75"/>
  <cols>
    <col min="1" max="1" width="14" style="148" customWidth="1"/>
    <col min="2" max="54" width="14" style="143" hidden="1" customWidth="1"/>
    <col min="55" max="55" width="14" style="148" hidden="1" customWidth="1"/>
    <col min="56" max="60" width="14" style="143" hidden="1" customWidth="1"/>
    <col min="61" max="61" width="11.28515625" style="143" hidden="1" customWidth="1"/>
    <col min="62" max="72" width="11.28515625" style="143" bestFit="1" customWidth="1"/>
    <col min="73" max="73" width="12.140625" style="149" bestFit="1" customWidth="1"/>
    <col min="74" max="74" width="11.28515625" style="143" customWidth="1"/>
    <col min="75" max="79" width="11.28515625" style="148" customWidth="1"/>
    <col min="80" max="85" width="9.28515625" style="148" bestFit="1" customWidth="1"/>
    <col min="86" max="16384" width="9.140625" style="148"/>
  </cols>
  <sheetData>
    <row r="1" spans="1:85" ht="16.5" customHeight="1">
      <c r="A1" s="342" t="s">
        <v>147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  <c r="AP1" s="342"/>
      <c r="AQ1" s="342"/>
      <c r="AR1" s="342"/>
      <c r="AS1" s="342"/>
      <c r="AT1" s="342"/>
      <c r="AU1" s="342"/>
      <c r="AV1" s="342"/>
      <c r="AW1" s="342"/>
      <c r="AX1" s="342"/>
      <c r="AY1" s="342"/>
      <c r="AZ1" s="342"/>
      <c r="BA1" s="342"/>
      <c r="BB1" s="342"/>
      <c r="BC1" s="342"/>
      <c r="BD1" s="342"/>
      <c r="BE1" s="342"/>
      <c r="BF1" s="342"/>
      <c r="BG1" s="342"/>
      <c r="BH1" s="342"/>
      <c r="BI1" s="342"/>
      <c r="BJ1" s="342"/>
      <c r="BK1" s="342"/>
      <c r="BL1" s="342"/>
      <c r="BM1" s="342"/>
      <c r="BN1" s="342"/>
      <c r="BO1" s="342"/>
      <c r="BP1" s="342"/>
      <c r="BQ1" s="342"/>
      <c r="BR1" s="342"/>
      <c r="BS1" s="342"/>
      <c r="BT1" s="342"/>
      <c r="BU1" s="342"/>
      <c r="BV1" s="342"/>
      <c r="BW1" s="342"/>
      <c r="BX1" s="342"/>
      <c r="BY1" s="342"/>
      <c r="BZ1" s="342"/>
      <c r="CA1" s="342"/>
      <c r="CB1" s="342"/>
      <c r="CC1" s="342"/>
      <c r="CD1" s="342"/>
      <c r="CE1" s="342"/>
      <c r="CF1" s="342"/>
      <c r="CG1" s="342"/>
    </row>
    <row r="2" spans="1:85" ht="22.5" customHeight="1" thickBot="1">
      <c r="A2" s="343" t="s">
        <v>148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343"/>
      <c r="AO2" s="343"/>
      <c r="AP2" s="343"/>
      <c r="AQ2" s="343"/>
      <c r="AR2" s="343"/>
      <c r="AS2" s="343"/>
      <c r="AT2" s="343"/>
      <c r="AU2" s="343"/>
      <c r="AV2" s="343"/>
      <c r="AW2" s="343"/>
      <c r="AX2" s="343"/>
      <c r="AY2" s="343"/>
      <c r="AZ2" s="343"/>
      <c r="BA2" s="343"/>
      <c r="BB2" s="343"/>
      <c r="BC2" s="343"/>
      <c r="BD2" s="343"/>
      <c r="BE2" s="343"/>
      <c r="BF2" s="343"/>
      <c r="BG2" s="343"/>
      <c r="BH2" s="343"/>
      <c r="BI2" s="343"/>
      <c r="BJ2" s="343"/>
      <c r="BK2" s="343"/>
      <c r="BL2" s="343"/>
      <c r="BM2" s="343"/>
      <c r="BN2" s="343"/>
      <c r="BO2" s="343"/>
      <c r="BP2" s="343"/>
      <c r="BQ2" s="343"/>
      <c r="BR2" s="343"/>
      <c r="BS2" s="343"/>
      <c r="BT2" s="343"/>
      <c r="BU2" s="343"/>
      <c r="BV2" s="343"/>
      <c r="BW2" s="343"/>
      <c r="BX2" s="343"/>
      <c r="BY2" s="343"/>
      <c r="BZ2" s="343"/>
      <c r="CA2" s="343"/>
      <c r="CB2" s="343"/>
      <c r="CC2" s="343"/>
      <c r="CD2" s="343"/>
      <c r="CE2" s="343"/>
      <c r="CF2" s="343"/>
      <c r="CG2" s="343"/>
    </row>
    <row r="3" spans="1:85" ht="15" customHeight="1">
      <c r="A3" s="344" t="s">
        <v>94</v>
      </c>
      <c r="B3" s="346">
        <v>2010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7"/>
      <c r="N3" s="348">
        <v>2011</v>
      </c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7"/>
      <c r="Z3" s="348">
        <v>2012</v>
      </c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7"/>
      <c r="AL3" s="348">
        <v>2013</v>
      </c>
      <c r="AM3" s="346"/>
      <c r="AN3" s="346"/>
      <c r="AO3" s="346"/>
      <c r="AP3" s="346"/>
      <c r="AQ3" s="346"/>
      <c r="AR3" s="346"/>
      <c r="AS3" s="346"/>
      <c r="AT3" s="346"/>
      <c r="AU3" s="346"/>
      <c r="AV3" s="346"/>
      <c r="AW3" s="347"/>
      <c r="AX3" s="348">
        <v>2014</v>
      </c>
      <c r="AY3" s="346"/>
      <c r="AZ3" s="346"/>
      <c r="BA3" s="346"/>
      <c r="BB3" s="346"/>
      <c r="BC3" s="346"/>
      <c r="BD3" s="346"/>
      <c r="BE3" s="346"/>
      <c r="BF3" s="346"/>
      <c r="BG3" s="346"/>
      <c r="BH3" s="346"/>
      <c r="BI3" s="347"/>
      <c r="BJ3" s="349">
        <v>2015</v>
      </c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1"/>
      <c r="BV3" s="352">
        <v>2016</v>
      </c>
      <c r="BW3" s="353"/>
      <c r="BX3" s="353"/>
      <c r="BY3" s="353"/>
      <c r="BZ3" s="353"/>
      <c r="CA3" s="353"/>
      <c r="CB3" s="353"/>
      <c r="CC3" s="353"/>
      <c r="CD3" s="353"/>
      <c r="CE3" s="353"/>
      <c r="CF3" s="353"/>
      <c r="CG3" s="354"/>
    </row>
    <row r="4" spans="1:85" ht="13.5" thickBot="1">
      <c r="A4" s="345"/>
      <c r="B4" s="175">
        <v>40188</v>
      </c>
      <c r="C4" s="175">
        <v>40219</v>
      </c>
      <c r="D4" s="175">
        <v>40247</v>
      </c>
      <c r="E4" s="175">
        <v>40278</v>
      </c>
      <c r="F4" s="175">
        <v>40308</v>
      </c>
      <c r="G4" s="175">
        <v>40339</v>
      </c>
      <c r="H4" s="175">
        <v>40369</v>
      </c>
      <c r="I4" s="175">
        <v>40400</v>
      </c>
      <c r="J4" s="175">
        <v>40431</v>
      </c>
      <c r="K4" s="175">
        <v>40461</v>
      </c>
      <c r="L4" s="175">
        <v>40492</v>
      </c>
      <c r="M4" s="176">
        <v>40522</v>
      </c>
      <c r="N4" s="177">
        <v>40544</v>
      </c>
      <c r="O4" s="175">
        <v>40575</v>
      </c>
      <c r="P4" s="175">
        <v>40603</v>
      </c>
      <c r="Q4" s="175">
        <v>40634</v>
      </c>
      <c r="R4" s="175">
        <v>40664</v>
      </c>
      <c r="S4" s="175">
        <v>40695</v>
      </c>
      <c r="T4" s="175">
        <v>40725</v>
      </c>
      <c r="U4" s="175">
        <v>40756</v>
      </c>
      <c r="V4" s="175">
        <v>40787</v>
      </c>
      <c r="W4" s="175">
        <v>40817</v>
      </c>
      <c r="X4" s="175">
        <v>40848</v>
      </c>
      <c r="Y4" s="176">
        <v>40878</v>
      </c>
      <c r="Z4" s="177">
        <v>40909</v>
      </c>
      <c r="AA4" s="175">
        <v>40940</v>
      </c>
      <c r="AB4" s="175">
        <v>40969</v>
      </c>
      <c r="AC4" s="175">
        <v>41000</v>
      </c>
      <c r="AD4" s="175">
        <v>41030</v>
      </c>
      <c r="AE4" s="175">
        <v>41061</v>
      </c>
      <c r="AF4" s="175">
        <v>41091</v>
      </c>
      <c r="AG4" s="175">
        <v>41122</v>
      </c>
      <c r="AH4" s="175">
        <v>41153</v>
      </c>
      <c r="AI4" s="175">
        <v>41183</v>
      </c>
      <c r="AJ4" s="175">
        <v>41214</v>
      </c>
      <c r="AK4" s="176">
        <v>41244</v>
      </c>
      <c r="AL4" s="177">
        <v>41275</v>
      </c>
      <c r="AM4" s="175">
        <v>41306</v>
      </c>
      <c r="AN4" s="175">
        <v>41334</v>
      </c>
      <c r="AO4" s="175">
        <v>41365</v>
      </c>
      <c r="AP4" s="175">
        <v>41395</v>
      </c>
      <c r="AQ4" s="175">
        <v>41426</v>
      </c>
      <c r="AR4" s="175">
        <v>41456</v>
      </c>
      <c r="AS4" s="175">
        <v>41487</v>
      </c>
      <c r="AT4" s="175">
        <v>41518</v>
      </c>
      <c r="AU4" s="175">
        <v>41548</v>
      </c>
      <c r="AV4" s="175">
        <v>41579</v>
      </c>
      <c r="AW4" s="176">
        <v>41609</v>
      </c>
      <c r="AX4" s="178">
        <v>41640</v>
      </c>
      <c r="AY4" s="179">
        <v>41671</v>
      </c>
      <c r="AZ4" s="179">
        <v>41699</v>
      </c>
      <c r="BA4" s="179">
        <v>41730</v>
      </c>
      <c r="BB4" s="179">
        <v>41760</v>
      </c>
      <c r="BC4" s="179">
        <v>41791</v>
      </c>
      <c r="BD4" s="179">
        <v>41821</v>
      </c>
      <c r="BE4" s="179">
        <v>41852</v>
      </c>
      <c r="BF4" s="179">
        <v>41883</v>
      </c>
      <c r="BG4" s="179">
        <v>41913</v>
      </c>
      <c r="BH4" s="179">
        <v>41944</v>
      </c>
      <c r="BI4" s="180">
        <v>41974</v>
      </c>
      <c r="BJ4" s="280">
        <v>42005</v>
      </c>
      <c r="BK4" s="278">
        <v>42036</v>
      </c>
      <c r="BL4" s="278">
        <v>42064</v>
      </c>
      <c r="BM4" s="278">
        <v>42095</v>
      </c>
      <c r="BN4" s="278">
        <v>42125</v>
      </c>
      <c r="BO4" s="278">
        <v>42156</v>
      </c>
      <c r="BP4" s="278">
        <v>42186</v>
      </c>
      <c r="BQ4" s="278">
        <v>42217</v>
      </c>
      <c r="BR4" s="278">
        <v>42248</v>
      </c>
      <c r="BS4" s="278">
        <v>42278</v>
      </c>
      <c r="BT4" s="278">
        <v>42309</v>
      </c>
      <c r="BU4" s="279">
        <v>42339</v>
      </c>
      <c r="BV4" s="280">
        <v>42370</v>
      </c>
      <c r="BW4" s="278">
        <v>42401</v>
      </c>
      <c r="BX4" s="278">
        <v>42430</v>
      </c>
      <c r="BY4" s="278">
        <v>42461</v>
      </c>
      <c r="BZ4" s="278">
        <v>42491</v>
      </c>
      <c r="CA4" s="278">
        <v>42522</v>
      </c>
      <c r="CB4" s="278">
        <v>42552</v>
      </c>
      <c r="CC4" s="278">
        <v>42583</v>
      </c>
      <c r="CD4" s="278">
        <v>42614</v>
      </c>
      <c r="CE4" s="278">
        <v>42644</v>
      </c>
      <c r="CF4" s="278">
        <v>42675</v>
      </c>
      <c r="CG4" s="304">
        <v>42705</v>
      </c>
    </row>
    <row r="5" spans="1:85">
      <c r="A5" s="159" t="s">
        <v>95</v>
      </c>
      <c r="B5" s="160">
        <v>15917</v>
      </c>
      <c r="C5" s="160">
        <v>51836</v>
      </c>
      <c r="D5" s="160">
        <v>22864</v>
      </c>
      <c r="E5" s="160">
        <v>62448</v>
      </c>
      <c r="F5" s="160">
        <v>23499</v>
      </c>
      <c r="G5" s="160">
        <v>28401</v>
      </c>
      <c r="H5" s="160">
        <v>100032</v>
      </c>
      <c r="I5" s="160">
        <v>44047</v>
      </c>
      <c r="J5" s="160">
        <v>75528</v>
      </c>
      <c r="K5" s="160">
        <v>99353</v>
      </c>
      <c r="L5" s="160">
        <v>53478</v>
      </c>
      <c r="M5" s="161">
        <v>30816</v>
      </c>
      <c r="N5" s="162">
        <v>40300</v>
      </c>
      <c r="O5" s="160">
        <v>58858</v>
      </c>
      <c r="P5" s="160">
        <v>21134</v>
      </c>
      <c r="Q5" s="160">
        <v>33684</v>
      </c>
      <c r="R5" s="160">
        <v>62685</v>
      </c>
      <c r="S5" s="160">
        <v>36036</v>
      </c>
      <c r="T5" s="160">
        <v>104688</v>
      </c>
      <c r="U5" s="160">
        <v>54423</v>
      </c>
      <c r="V5" s="160">
        <v>36867</v>
      </c>
      <c r="W5" s="160">
        <v>94794</v>
      </c>
      <c r="X5" s="160">
        <v>107754</v>
      </c>
      <c r="Y5" s="161">
        <v>34585</v>
      </c>
      <c r="Z5" s="162">
        <v>28462</v>
      </c>
      <c r="AA5" s="160">
        <v>87957</v>
      </c>
      <c r="AB5" s="160">
        <v>17636</v>
      </c>
      <c r="AC5" s="160">
        <v>35358</v>
      </c>
      <c r="AD5" s="160">
        <v>83266</v>
      </c>
      <c r="AE5" s="160">
        <v>30470</v>
      </c>
      <c r="AF5" s="160">
        <v>82555</v>
      </c>
      <c r="AG5" s="160">
        <v>49259</v>
      </c>
      <c r="AH5" s="160">
        <v>82872</v>
      </c>
      <c r="AI5" s="160">
        <v>120151</v>
      </c>
      <c r="AJ5" s="163">
        <v>92080</v>
      </c>
      <c r="AK5" s="164">
        <v>38829</v>
      </c>
      <c r="AL5" s="165">
        <v>67304</v>
      </c>
      <c r="AM5" s="163">
        <v>34457</v>
      </c>
      <c r="AN5" s="163">
        <v>18875</v>
      </c>
      <c r="AO5" s="163">
        <v>3752</v>
      </c>
      <c r="AP5" s="163">
        <v>72652</v>
      </c>
      <c r="AQ5" s="163">
        <v>0</v>
      </c>
      <c r="AR5" s="166">
        <v>141757</v>
      </c>
      <c r="AS5" s="163">
        <v>57512</v>
      </c>
      <c r="AT5" s="166">
        <v>66286</v>
      </c>
      <c r="AU5" s="160">
        <v>137204</v>
      </c>
      <c r="AV5" s="160">
        <v>13654</v>
      </c>
      <c r="AW5" s="161">
        <v>49046</v>
      </c>
      <c r="AX5" s="162">
        <v>71325</v>
      </c>
      <c r="AY5" s="160">
        <v>34958</v>
      </c>
      <c r="AZ5" s="163">
        <v>22908</v>
      </c>
      <c r="BA5" s="166">
        <v>89385</v>
      </c>
      <c r="BB5" s="160">
        <v>8590</v>
      </c>
      <c r="BC5" s="163">
        <v>24931</v>
      </c>
      <c r="BD5" s="163">
        <v>160694</v>
      </c>
      <c r="BE5" s="163">
        <v>16545</v>
      </c>
      <c r="BF5" s="163">
        <v>52520</v>
      </c>
      <c r="BG5" s="160">
        <v>197811</v>
      </c>
      <c r="BH5" s="163">
        <v>-9360</v>
      </c>
      <c r="BI5" s="164">
        <v>42967</v>
      </c>
      <c r="BJ5" s="165">
        <v>66868</v>
      </c>
      <c r="BK5" s="163">
        <v>60199</v>
      </c>
      <c r="BL5" s="163">
        <v>64035</v>
      </c>
      <c r="BM5" s="163">
        <v>83103</v>
      </c>
      <c r="BN5" s="163">
        <v>12622</v>
      </c>
      <c r="BO5" s="163">
        <v>56595</v>
      </c>
      <c r="BP5" s="163">
        <v>118139</v>
      </c>
      <c r="BQ5" s="163">
        <v>46926</v>
      </c>
      <c r="BR5" s="163">
        <v>38468</v>
      </c>
      <c r="BS5" s="163">
        <v>107162</v>
      </c>
      <c r="BT5" s="163">
        <v>38655</v>
      </c>
      <c r="BU5" s="167">
        <v>64341</v>
      </c>
      <c r="BV5" s="165">
        <v>81317</v>
      </c>
      <c r="BW5" s="288">
        <v>11022</v>
      </c>
      <c r="BX5" s="288">
        <v>28162</v>
      </c>
      <c r="BY5" s="288">
        <v>59402</v>
      </c>
      <c r="BZ5" s="288">
        <v>32304</v>
      </c>
      <c r="CA5" s="288">
        <v>54585</v>
      </c>
      <c r="CB5" s="288"/>
      <c r="CC5" s="288"/>
      <c r="CD5" s="288"/>
      <c r="CE5" s="288"/>
      <c r="CF5" s="288"/>
      <c r="CG5" s="289"/>
    </row>
    <row r="6" spans="1:85">
      <c r="A6" s="159" t="s">
        <v>96</v>
      </c>
      <c r="B6" s="160">
        <v>111206</v>
      </c>
      <c r="C6" s="160">
        <v>1033436</v>
      </c>
      <c r="D6" s="160">
        <v>1371476</v>
      </c>
      <c r="E6" s="160">
        <v>1272864</v>
      </c>
      <c r="F6" s="160">
        <v>467500</v>
      </c>
      <c r="G6" s="160">
        <v>779265</v>
      </c>
      <c r="H6" s="160">
        <v>1614975</v>
      </c>
      <c r="I6" s="160">
        <v>3115917</v>
      </c>
      <c r="J6" s="160">
        <v>2921161</v>
      </c>
      <c r="K6" s="160">
        <v>1451982</v>
      </c>
      <c r="L6" s="160">
        <v>1113787</v>
      </c>
      <c r="M6" s="161">
        <v>435882</v>
      </c>
      <c r="N6" s="162">
        <v>664002</v>
      </c>
      <c r="O6" s="160">
        <v>1327146</v>
      </c>
      <c r="P6" s="160">
        <v>888701</v>
      </c>
      <c r="Q6" s="160">
        <v>629804</v>
      </c>
      <c r="R6" s="160">
        <v>1038678</v>
      </c>
      <c r="S6" s="160">
        <v>766696</v>
      </c>
      <c r="T6" s="160">
        <v>1458028</v>
      </c>
      <c r="U6" s="160">
        <v>414258</v>
      </c>
      <c r="V6" s="160">
        <v>3367339</v>
      </c>
      <c r="W6" s="160">
        <v>3062059</v>
      </c>
      <c r="X6" s="160">
        <v>1959301</v>
      </c>
      <c r="Y6" s="161">
        <v>538769</v>
      </c>
      <c r="Z6" s="162">
        <v>853586</v>
      </c>
      <c r="AA6" s="160">
        <v>784901</v>
      </c>
      <c r="AB6" s="160">
        <v>1206852</v>
      </c>
      <c r="AC6" s="160">
        <v>1199915</v>
      </c>
      <c r="AD6" s="160">
        <v>772944</v>
      </c>
      <c r="AE6" s="160">
        <v>896995</v>
      </c>
      <c r="AF6" s="160">
        <v>2162756</v>
      </c>
      <c r="AG6" s="160">
        <v>2976812</v>
      </c>
      <c r="AH6" s="160">
        <v>789506</v>
      </c>
      <c r="AI6" s="160">
        <v>4398790</v>
      </c>
      <c r="AJ6" s="163">
        <v>1174335</v>
      </c>
      <c r="AK6" s="164">
        <v>527831</v>
      </c>
      <c r="AL6" s="165">
        <v>1041879</v>
      </c>
      <c r="AM6" s="163">
        <v>875272</v>
      </c>
      <c r="AN6" s="163">
        <v>1355840</v>
      </c>
      <c r="AO6" s="163">
        <v>1025946</v>
      </c>
      <c r="AP6" s="163">
        <v>1083694</v>
      </c>
      <c r="AQ6" s="163">
        <v>301106</v>
      </c>
      <c r="AR6" s="160">
        <v>2114554</v>
      </c>
      <c r="AS6" s="163">
        <v>3552730</v>
      </c>
      <c r="AT6" s="160">
        <v>3616009</v>
      </c>
      <c r="AU6" s="160">
        <v>2762756</v>
      </c>
      <c r="AV6" s="160">
        <v>501991</v>
      </c>
      <c r="AW6" s="161">
        <v>747776</v>
      </c>
      <c r="AX6" s="162">
        <v>1575826</v>
      </c>
      <c r="AY6" s="160">
        <v>1064450</v>
      </c>
      <c r="AZ6" s="163">
        <v>1223480</v>
      </c>
      <c r="BA6" s="160">
        <v>1111840</v>
      </c>
      <c r="BB6" s="160">
        <v>924956</v>
      </c>
      <c r="BC6" s="163">
        <v>382888</v>
      </c>
      <c r="BD6" s="163">
        <v>2601639</v>
      </c>
      <c r="BE6" s="163">
        <v>2476168</v>
      </c>
      <c r="BF6" s="163">
        <v>4173705</v>
      </c>
      <c r="BG6" s="160">
        <v>3441503</v>
      </c>
      <c r="BH6" s="163">
        <v>934737</v>
      </c>
      <c r="BI6" s="164">
        <v>544716</v>
      </c>
      <c r="BJ6" s="165">
        <v>1232834</v>
      </c>
      <c r="BK6" s="163">
        <v>819113</v>
      </c>
      <c r="BL6" s="163">
        <v>1176838</v>
      </c>
      <c r="BM6" s="163">
        <v>743496</v>
      </c>
      <c r="BN6" s="163">
        <v>537852</v>
      </c>
      <c r="BO6" s="163">
        <v>870227</v>
      </c>
      <c r="BP6" s="163">
        <v>2215242</v>
      </c>
      <c r="BQ6" s="163">
        <v>3245079</v>
      </c>
      <c r="BR6" s="163">
        <v>3810450</v>
      </c>
      <c r="BS6" s="163">
        <v>2583438</v>
      </c>
      <c r="BT6" s="163">
        <v>634670</v>
      </c>
      <c r="BU6" s="164">
        <v>680341</v>
      </c>
      <c r="BV6" s="165">
        <v>1338299</v>
      </c>
      <c r="BW6" s="288">
        <v>540477</v>
      </c>
      <c r="BX6" s="288">
        <v>1957996</v>
      </c>
      <c r="BY6" s="288">
        <v>873733</v>
      </c>
      <c r="BZ6" s="288">
        <v>830228</v>
      </c>
      <c r="CA6" s="288">
        <v>1080483</v>
      </c>
      <c r="CB6" s="288"/>
      <c r="CC6" s="288"/>
      <c r="CD6" s="288"/>
      <c r="CE6" s="288"/>
      <c r="CF6" s="288"/>
      <c r="CG6" s="289"/>
    </row>
    <row r="7" spans="1:85">
      <c r="A7" s="159" t="s">
        <v>97</v>
      </c>
      <c r="B7" s="160">
        <v>59872</v>
      </c>
      <c r="C7" s="160">
        <v>185422</v>
      </c>
      <c r="D7" s="160">
        <v>395144</v>
      </c>
      <c r="E7" s="160">
        <v>90920</v>
      </c>
      <c r="F7" s="160">
        <v>263687</v>
      </c>
      <c r="G7" s="160">
        <v>312881</v>
      </c>
      <c r="H7" s="160">
        <v>612309</v>
      </c>
      <c r="I7" s="160">
        <v>384379</v>
      </c>
      <c r="J7" s="160">
        <v>350172</v>
      </c>
      <c r="K7" s="160">
        <v>247101</v>
      </c>
      <c r="L7" s="160">
        <v>349756</v>
      </c>
      <c r="M7" s="161">
        <v>268507</v>
      </c>
      <c r="N7" s="162">
        <v>210556</v>
      </c>
      <c r="O7" s="160">
        <v>232403</v>
      </c>
      <c r="P7" s="160">
        <v>215337</v>
      </c>
      <c r="Q7" s="160">
        <v>48627</v>
      </c>
      <c r="R7" s="160">
        <v>522033</v>
      </c>
      <c r="S7" s="160">
        <v>91963</v>
      </c>
      <c r="T7" s="160">
        <v>332574</v>
      </c>
      <c r="U7" s="160">
        <v>209653</v>
      </c>
      <c r="V7" s="160">
        <v>721009</v>
      </c>
      <c r="W7" s="160">
        <v>239625</v>
      </c>
      <c r="X7" s="160">
        <v>458922</v>
      </c>
      <c r="Y7" s="161">
        <v>310032</v>
      </c>
      <c r="Z7" s="162">
        <v>240983</v>
      </c>
      <c r="AA7" s="160">
        <v>317102</v>
      </c>
      <c r="AB7" s="160">
        <v>154429</v>
      </c>
      <c r="AC7" s="160">
        <v>260327</v>
      </c>
      <c r="AD7" s="160">
        <v>299963</v>
      </c>
      <c r="AE7" s="160">
        <v>322581</v>
      </c>
      <c r="AF7" s="160">
        <v>641624</v>
      </c>
      <c r="AG7" s="160">
        <v>422681</v>
      </c>
      <c r="AH7" s="160">
        <v>37994</v>
      </c>
      <c r="AI7" s="160">
        <v>529278</v>
      </c>
      <c r="AJ7" s="163">
        <v>634319</v>
      </c>
      <c r="AK7" s="164">
        <v>18850</v>
      </c>
      <c r="AL7" s="165">
        <v>315778</v>
      </c>
      <c r="AM7" s="163">
        <v>196391</v>
      </c>
      <c r="AN7" s="163">
        <v>288533</v>
      </c>
      <c r="AO7" s="163">
        <v>224358</v>
      </c>
      <c r="AP7" s="163">
        <v>573750</v>
      </c>
      <c r="AQ7" s="163">
        <v>98718</v>
      </c>
      <c r="AR7" s="160">
        <v>700617</v>
      </c>
      <c r="AS7" s="163">
        <v>174265</v>
      </c>
      <c r="AT7" s="160">
        <v>466246</v>
      </c>
      <c r="AU7" s="160">
        <v>1057828</v>
      </c>
      <c r="AV7" s="160">
        <v>82462</v>
      </c>
      <c r="AW7" s="161">
        <v>366606</v>
      </c>
      <c r="AX7" s="162">
        <v>323412</v>
      </c>
      <c r="AY7" s="160">
        <v>257715</v>
      </c>
      <c r="AZ7" s="163">
        <v>249946</v>
      </c>
      <c r="BA7" s="160">
        <v>292844</v>
      </c>
      <c r="BB7" s="160">
        <v>601139</v>
      </c>
      <c r="BC7" s="163">
        <v>5586</v>
      </c>
      <c r="BD7" s="163">
        <v>869815</v>
      </c>
      <c r="BE7" s="163">
        <v>526861</v>
      </c>
      <c r="BF7" s="163">
        <v>204196</v>
      </c>
      <c r="BG7" s="160">
        <v>1075553</v>
      </c>
      <c r="BH7" s="163">
        <v>96611</v>
      </c>
      <c r="BI7" s="164">
        <v>338154</v>
      </c>
      <c r="BJ7" s="165">
        <v>69739</v>
      </c>
      <c r="BK7" s="163">
        <v>77393</v>
      </c>
      <c r="BL7" s="163">
        <v>70950</v>
      </c>
      <c r="BM7" s="163">
        <v>102616</v>
      </c>
      <c r="BN7" s="163">
        <v>79669</v>
      </c>
      <c r="BO7" s="163">
        <v>73559</v>
      </c>
      <c r="BP7" s="163">
        <v>188547</v>
      </c>
      <c r="BQ7" s="163">
        <v>177960</v>
      </c>
      <c r="BR7" s="163">
        <v>159024</v>
      </c>
      <c r="BS7" s="163">
        <v>220102</v>
      </c>
      <c r="BT7" s="163">
        <v>114345</v>
      </c>
      <c r="BU7" s="164">
        <v>77108</v>
      </c>
      <c r="BV7" s="165">
        <v>67552</v>
      </c>
      <c r="BW7" s="288">
        <v>63162</v>
      </c>
      <c r="BX7" s="288">
        <v>58137</v>
      </c>
      <c r="BY7" s="288">
        <v>83020</v>
      </c>
      <c r="BZ7" s="288">
        <v>72197</v>
      </c>
      <c r="CA7" s="288">
        <v>86067</v>
      </c>
      <c r="CB7" s="288"/>
      <c r="CC7" s="288"/>
      <c r="CD7" s="288"/>
      <c r="CE7" s="288"/>
      <c r="CF7" s="288"/>
      <c r="CG7" s="289"/>
    </row>
    <row r="8" spans="1:85">
      <c r="A8" s="159" t="s">
        <v>98</v>
      </c>
      <c r="B8" s="160">
        <v>727538</v>
      </c>
      <c r="C8" s="160">
        <v>1985718</v>
      </c>
      <c r="D8" s="160">
        <v>2688652</v>
      </c>
      <c r="E8" s="160">
        <v>1955790</v>
      </c>
      <c r="F8" s="160">
        <v>2883230</v>
      </c>
      <c r="G8" s="160">
        <v>3592508</v>
      </c>
      <c r="H8" s="160">
        <v>7203986</v>
      </c>
      <c r="I8" s="160">
        <v>8985168</v>
      </c>
      <c r="J8" s="160">
        <v>9381710</v>
      </c>
      <c r="K8" s="160">
        <v>4795531</v>
      </c>
      <c r="L8" s="160">
        <v>2532019</v>
      </c>
      <c r="M8" s="161">
        <v>3420962</v>
      </c>
      <c r="N8" s="162">
        <v>959600</v>
      </c>
      <c r="O8" s="160">
        <v>2242388</v>
      </c>
      <c r="P8" s="160">
        <v>2215959</v>
      </c>
      <c r="Q8" s="160">
        <v>1091242</v>
      </c>
      <c r="R8" s="160">
        <v>3799141</v>
      </c>
      <c r="S8" s="160">
        <v>3779591</v>
      </c>
      <c r="T8" s="160">
        <v>4932646</v>
      </c>
      <c r="U8" s="160">
        <v>5658911</v>
      </c>
      <c r="V8" s="160">
        <v>9903064</v>
      </c>
      <c r="W8" s="160">
        <v>7459112</v>
      </c>
      <c r="X8" s="160">
        <v>6183929</v>
      </c>
      <c r="Y8" s="161">
        <v>2647917</v>
      </c>
      <c r="Z8" s="162">
        <v>2376456</v>
      </c>
      <c r="AA8" s="160">
        <v>1915154</v>
      </c>
      <c r="AB8" s="160">
        <v>1627229</v>
      </c>
      <c r="AC8" s="160">
        <v>2399343</v>
      </c>
      <c r="AD8" s="160">
        <v>3122128</v>
      </c>
      <c r="AE8" s="160">
        <v>4191576</v>
      </c>
      <c r="AF8" s="160">
        <v>8631686</v>
      </c>
      <c r="AG8" s="160">
        <v>9045477</v>
      </c>
      <c r="AH8" s="160">
        <v>6381426</v>
      </c>
      <c r="AI8" s="160">
        <v>9243091</v>
      </c>
      <c r="AJ8" s="163">
        <v>4893405</v>
      </c>
      <c r="AK8" s="164">
        <v>1990760</v>
      </c>
      <c r="AL8" s="165">
        <v>2413656</v>
      </c>
      <c r="AM8" s="163">
        <v>1564878</v>
      </c>
      <c r="AN8" s="163">
        <v>2093122</v>
      </c>
      <c r="AO8" s="163">
        <v>2700061</v>
      </c>
      <c r="AP8" s="163">
        <v>4248247</v>
      </c>
      <c r="AQ8" s="163">
        <v>2997318</v>
      </c>
      <c r="AR8" s="160">
        <v>9878826</v>
      </c>
      <c r="AS8" s="163">
        <v>10298397</v>
      </c>
      <c r="AT8" s="160">
        <v>10326582</v>
      </c>
      <c r="AU8" s="160">
        <v>8364805</v>
      </c>
      <c r="AV8" s="160">
        <v>3208491</v>
      </c>
      <c r="AW8" s="161">
        <v>2694484</v>
      </c>
      <c r="AX8" s="162">
        <v>3605090</v>
      </c>
      <c r="AY8" s="160">
        <v>1821632</v>
      </c>
      <c r="AZ8" s="163">
        <v>2408104</v>
      </c>
      <c r="BA8" s="160">
        <v>2685179</v>
      </c>
      <c r="BB8" s="160">
        <v>3916254</v>
      </c>
      <c r="BC8" s="163">
        <v>3396581</v>
      </c>
      <c r="BD8" s="163">
        <v>10216136</v>
      </c>
      <c r="BE8" s="163">
        <v>9856080</v>
      </c>
      <c r="BF8" s="163">
        <v>12480173</v>
      </c>
      <c r="BG8" s="160">
        <v>8934795</v>
      </c>
      <c r="BH8" s="163">
        <v>2870851</v>
      </c>
      <c r="BI8" s="164">
        <v>4139351</v>
      </c>
      <c r="BJ8" s="165">
        <v>2765347</v>
      </c>
      <c r="BK8" s="163">
        <v>1078689</v>
      </c>
      <c r="BL8" s="163">
        <v>3900042</v>
      </c>
      <c r="BM8" s="163">
        <v>3418517</v>
      </c>
      <c r="BN8" s="163">
        <v>3332207</v>
      </c>
      <c r="BO8" s="163">
        <v>4704039</v>
      </c>
      <c r="BP8" s="163">
        <v>10284750</v>
      </c>
      <c r="BQ8" s="163">
        <v>11860842</v>
      </c>
      <c r="BR8" s="163">
        <v>11307259</v>
      </c>
      <c r="BS8" s="163">
        <v>8001602</v>
      </c>
      <c r="BT8" s="163">
        <v>476263</v>
      </c>
      <c r="BU8" s="164">
        <v>6045488</v>
      </c>
      <c r="BV8" s="165">
        <v>4036338</v>
      </c>
      <c r="BW8" s="288">
        <v>487746</v>
      </c>
      <c r="BX8" s="288">
        <v>4261143</v>
      </c>
      <c r="BY8" s="288">
        <v>3419233</v>
      </c>
      <c r="BZ8" s="288">
        <v>4486499</v>
      </c>
      <c r="CA8" s="288">
        <v>5562850</v>
      </c>
      <c r="CB8" s="288"/>
      <c r="CC8" s="288"/>
      <c r="CD8" s="288"/>
      <c r="CE8" s="288"/>
      <c r="CF8" s="288"/>
      <c r="CG8" s="289"/>
    </row>
    <row r="9" spans="1:85" ht="13.5" thickBot="1">
      <c r="A9" s="159" t="s">
        <v>99</v>
      </c>
      <c r="B9" s="160">
        <v>80261</v>
      </c>
      <c r="C9" s="160">
        <v>431594</v>
      </c>
      <c r="D9" s="160">
        <v>705028</v>
      </c>
      <c r="E9" s="160">
        <v>488400</v>
      </c>
      <c r="F9" s="160">
        <v>199133</v>
      </c>
      <c r="G9" s="160">
        <v>285495</v>
      </c>
      <c r="H9" s="160">
        <v>513443</v>
      </c>
      <c r="I9" s="160">
        <v>653850</v>
      </c>
      <c r="J9" s="160">
        <v>748794</v>
      </c>
      <c r="K9" s="160">
        <v>362344</v>
      </c>
      <c r="L9" s="160">
        <v>342022</v>
      </c>
      <c r="M9" s="161">
        <v>239231</v>
      </c>
      <c r="N9" s="162">
        <v>519321</v>
      </c>
      <c r="O9" s="160">
        <v>544617</v>
      </c>
      <c r="P9" s="160">
        <v>436726</v>
      </c>
      <c r="Q9" s="160">
        <v>505802</v>
      </c>
      <c r="R9" s="160">
        <v>388511</v>
      </c>
      <c r="S9" s="160">
        <v>216253</v>
      </c>
      <c r="T9" s="160">
        <v>545162</v>
      </c>
      <c r="U9" s="160">
        <v>344878</v>
      </c>
      <c r="V9" s="160">
        <v>615639</v>
      </c>
      <c r="W9" s="160">
        <v>522950</v>
      </c>
      <c r="X9" s="160">
        <v>541881</v>
      </c>
      <c r="Y9" s="161">
        <v>310813</v>
      </c>
      <c r="Z9" s="162">
        <v>629320</v>
      </c>
      <c r="AA9" s="160">
        <v>446474</v>
      </c>
      <c r="AB9" s="160">
        <v>499005</v>
      </c>
      <c r="AC9" s="160">
        <v>526628</v>
      </c>
      <c r="AD9" s="160">
        <v>379846</v>
      </c>
      <c r="AE9" s="160">
        <v>246558</v>
      </c>
      <c r="AF9" s="160">
        <v>751006</v>
      </c>
      <c r="AG9" s="160">
        <v>593808</v>
      </c>
      <c r="AH9" s="160">
        <v>506413</v>
      </c>
      <c r="AI9" s="160">
        <v>658976</v>
      </c>
      <c r="AJ9" s="163">
        <v>530750</v>
      </c>
      <c r="AK9" s="164">
        <v>271491</v>
      </c>
      <c r="AL9" s="165">
        <v>574963</v>
      </c>
      <c r="AM9" s="163">
        <v>400061</v>
      </c>
      <c r="AN9" s="163">
        <v>520286</v>
      </c>
      <c r="AO9" s="163">
        <v>480566</v>
      </c>
      <c r="AP9" s="163">
        <v>441602</v>
      </c>
      <c r="AQ9" s="163">
        <v>187936</v>
      </c>
      <c r="AR9" s="160">
        <v>681913</v>
      </c>
      <c r="AS9" s="163">
        <v>783499</v>
      </c>
      <c r="AT9" s="160">
        <v>832798</v>
      </c>
      <c r="AU9" s="160">
        <v>699494</v>
      </c>
      <c r="AV9" s="160">
        <v>247651</v>
      </c>
      <c r="AW9" s="161">
        <v>249816</v>
      </c>
      <c r="AX9" s="162">
        <v>805257</v>
      </c>
      <c r="AY9" s="160">
        <v>414944</v>
      </c>
      <c r="AZ9" s="163">
        <v>496189</v>
      </c>
      <c r="BA9" s="160">
        <v>453319</v>
      </c>
      <c r="BB9" s="160">
        <v>429048</v>
      </c>
      <c r="BC9" s="163">
        <v>233216</v>
      </c>
      <c r="BD9" s="163">
        <v>695584</v>
      </c>
      <c r="BE9" s="163">
        <v>834245</v>
      </c>
      <c r="BF9" s="163">
        <v>586282</v>
      </c>
      <c r="BG9" s="160">
        <v>991376</v>
      </c>
      <c r="BH9" s="163">
        <v>341494</v>
      </c>
      <c r="BI9" s="164">
        <v>210871</v>
      </c>
      <c r="BJ9" s="165">
        <v>607578</v>
      </c>
      <c r="BK9" s="163">
        <v>412278</v>
      </c>
      <c r="BL9" s="163">
        <v>494571</v>
      </c>
      <c r="BM9" s="163">
        <v>386012</v>
      </c>
      <c r="BN9" s="163">
        <v>354572</v>
      </c>
      <c r="BO9" s="163">
        <v>308870</v>
      </c>
      <c r="BP9" s="163">
        <v>698587</v>
      </c>
      <c r="BQ9" s="163">
        <v>861033</v>
      </c>
      <c r="BR9" s="163">
        <v>957318</v>
      </c>
      <c r="BS9" s="163">
        <v>903566</v>
      </c>
      <c r="BT9" s="163">
        <v>125353</v>
      </c>
      <c r="BU9" s="164">
        <v>429307</v>
      </c>
      <c r="BV9" s="165">
        <v>636029</v>
      </c>
      <c r="BW9" s="288">
        <v>99387</v>
      </c>
      <c r="BX9" s="288">
        <v>766562</v>
      </c>
      <c r="BY9" s="288">
        <v>595147</v>
      </c>
      <c r="BZ9" s="288">
        <v>436663</v>
      </c>
      <c r="CA9" s="288">
        <v>323819</v>
      </c>
      <c r="CB9" s="288"/>
      <c r="CC9" s="288"/>
      <c r="CD9" s="288"/>
      <c r="CE9" s="288"/>
      <c r="CF9" s="288"/>
      <c r="CG9" s="289"/>
    </row>
    <row r="10" spans="1:85" ht="13.5" thickBot="1">
      <c r="A10" s="168" t="s">
        <v>100</v>
      </c>
      <c r="B10" s="169">
        <v>994794</v>
      </c>
      <c r="C10" s="169">
        <v>3688006</v>
      </c>
      <c r="D10" s="169">
        <v>5183165</v>
      </c>
      <c r="E10" s="169">
        <v>3870422</v>
      </c>
      <c r="F10" s="169">
        <v>3837049</v>
      </c>
      <c r="G10" s="169">
        <v>4998549</v>
      </c>
      <c r="H10" s="169">
        <v>10044746</v>
      </c>
      <c r="I10" s="169">
        <v>13183361</v>
      </c>
      <c r="J10" s="169">
        <v>13477365</v>
      </c>
      <c r="K10" s="169">
        <v>6956311</v>
      </c>
      <c r="L10" s="169">
        <v>4391063</v>
      </c>
      <c r="M10" s="170">
        <v>4395398</v>
      </c>
      <c r="N10" s="171">
        <v>2393779</v>
      </c>
      <c r="O10" s="169">
        <v>4405412</v>
      </c>
      <c r="P10" s="169">
        <v>3777857</v>
      </c>
      <c r="Q10" s="169">
        <v>2309159</v>
      </c>
      <c r="R10" s="169">
        <v>5811049</v>
      </c>
      <c r="S10" s="169">
        <v>4890540</v>
      </c>
      <c r="T10" s="169">
        <v>7373097</v>
      </c>
      <c r="U10" s="169">
        <v>6682123</v>
      </c>
      <c r="V10" s="169">
        <v>14643919</v>
      </c>
      <c r="W10" s="169">
        <v>11378540</v>
      </c>
      <c r="X10" s="169">
        <v>9251787</v>
      </c>
      <c r="Y10" s="170">
        <v>3842118</v>
      </c>
      <c r="Z10" s="171">
        <v>4128808</v>
      </c>
      <c r="AA10" s="169">
        <v>3551588</v>
      </c>
      <c r="AB10" s="169">
        <v>3505151</v>
      </c>
      <c r="AC10" s="169">
        <v>4421572</v>
      </c>
      <c r="AD10" s="169">
        <v>4658147</v>
      </c>
      <c r="AE10" s="169">
        <v>5688179</v>
      </c>
      <c r="AF10" s="169">
        <v>12269628</v>
      </c>
      <c r="AG10" s="169">
        <v>13088037</v>
      </c>
      <c r="AH10" s="169">
        <v>7798211</v>
      </c>
      <c r="AI10" s="169">
        <v>14950286</v>
      </c>
      <c r="AJ10" s="172">
        <v>7324888</v>
      </c>
      <c r="AK10" s="173">
        <v>2847760</v>
      </c>
      <c r="AL10" s="174">
        <v>4413579</v>
      </c>
      <c r="AM10" s="172">
        <v>3071060</v>
      </c>
      <c r="AN10" s="172">
        <v>4276656</v>
      </c>
      <c r="AO10" s="172">
        <v>4434684</v>
      </c>
      <c r="AP10" s="172">
        <v>6419944</v>
      </c>
      <c r="AQ10" s="172">
        <v>3585078</v>
      </c>
      <c r="AR10" s="169">
        <v>13517667</v>
      </c>
      <c r="AS10" s="172">
        <v>14866404</v>
      </c>
      <c r="AT10" s="169">
        <v>15307920</v>
      </c>
      <c r="AU10" s="169">
        <v>13022088</v>
      </c>
      <c r="AV10" s="169">
        <v>4054249</v>
      </c>
      <c r="AW10" s="170">
        <v>4107729</v>
      </c>
      <c r="AX10" s="171">
        <v>6380910</v>
      </c>
      <c r="AY10" s="169">
        <v>3593699</v>
      </c>
      <c r="AZ10" s="172">
        <v>4400628</v>
      </c>
      <c r="BA10" s="169">
        <v>4632568</v>
      </c>
      <c r="BB10" s="169">
        <v>5879987</v>
      </c>
      <c r="BC10" s="172">
        <v>4043201</v>
      </c>
      <c r="BD10" s="172">
        <v>14543868</v>
      </c>
      <c r="BE10" s="172">
        <v>13709898</v>
      </c>
      <c r="BF10" s="172">
        <v>17496877</v>
      </c>
      <c r="BG10" s="169">
        <v>14641037</v>
      </c>
      <c r="BH10" s="172">
        <v>4234333</v>
      </c>
      <c r="BI10" s="173">
        <v>5276059</v>
      </c>
      <c r="BJ10" s="307">
        <f t="shared" ref="BJ10:CG10" si="0">SUM(BJ5:BJ9)</f>
        <v>4742366</v>
      </c>
      <c r="BK10" s="307">
        <f t="shared" si="0"/>
        <v>2447672</v>
      </c>
      <c r="BL10" s="307">
        <f t="shared" si="0"/>
        <v>5706436</v>
      </c>
      <c r="BM10" s="307">
        <f t="shared" si="0"/>
        <v>4733744</v>
      </c>
      <c r="BN10" s="307">
        <f t="shared" si="0"/>
        <v>4316922</v>
      </c>
      <c r="BO10" s="307">
        <f t="shared" si="0"/>
        <v>6013290</v>
      </c>
      <c r="BP10" s="307">
        <f t="shared" si="0"/>
        <v>13505265</v>
      </c>
      <c r="BQ10" s="307">
        <f t="shared" si="0"/>
        <v>16191840</v>
      </c>
      <c r="BR10" s="307">
        <f t="shared" si="0"/>
        <v>16272519</v>
      </c>
      <c r="BS10" s="307">
        <f t="shared" si="0"/>
        <v>11815870</v>
      </c>
      <c r="BT10" s="307">
        <f t="shared" si="0"/>
        <v>1389286</v>
      </c>
      <c r="BU10" s="307">
        <f t="shared" si="0"/>
        <v>7296585</v>
      </c>
      <c r="BV10" s="307">
        <f t="shared" si="0"/>
        <v>6159535</v>
      </c>
      <c r="BW10" s="307">
        <f t="shared" si="0"/>
        <v>1201794</v>
      </c>
      <c r="BX10" s="307">
        <f t="shared" si="0"/>
        <v>7072000</v>
      </c>
      <c r="BY10" s="307">
        <f t="shared" si="0"/>
        <v>5030535</v>
      </c>
      <c r="BZ10" s="307">
        <f t="shared" si="0"/>
        <v>5857891</v>
      </c>
      <c r="CA10" s="307">
        <f t="shared" si="0"/>
        <v>7107804</v>
      </c>
      <c r="CB10" s="307">
        <f t="shared" si="0"/>
        <v>0</v>
      </c>
      <c r="CC10" s="307">
        <f t="shared" si="0"/>
        <v>0</v>
      </c>
      <c r="CD10" s="307">
        <f t="shared" si="0"/>
        <v>0</v>
      </c>
      <c r="CE10" s="307">
        <f t="shared" si="0"/>
        <v>0</v>
      </c>
      <c r="CF10" s="307">
        <f t="shared" si="0"/>
        <v>0</v>
      </c>
      <c r="CG10" s="307">
        <f t="shared" si="0"/>
        <v>0</v>
      </c>
    </row>
    <row r="11" spans="1:85">
      <c r="A11" s="158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4"/>
      <c r="N11" s="152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4"/>
      <c r="Z11" s="152"/>
      <c r="AA11" s="153"/>
      <c r="AB11" s="153"/>
      <c r="AC11" s="153"/>
      <c r="AD11" s="153"/>
      <c r="AE11" s="153"/>
      <c r="AF11" s="153"/>
      <c r="AG11" s="153"/>
      <c r="AH11" s="153"/>
      <c r="AI11" s="153"/>
      <c r="AJ11" s="106"/>
      <c r="AK11" s="150"/>
      <c r="AL11" s="151"/>
      <c r="AM11" s="106"/>
      <c r="AN11" s="106"/>
      <c r="AO11" s="106"/>
      <c r="AP11" s="106"/>
      <c r="AQ11" s="106"/>
      <c r="AR11" s="105"/>
      <c r="AS11" s="106"/>
      <c r="AT11" s="105"/>
      <c r="AU11" s="105"/>
      <c r="AV11" s="105"/>
      <c r="AW11" s="144"/>
      <c r="AX11" s="145"/>
      <c r="AY11" s="105"/>
      <c r="AZ11" s="106"/>
      <c r="BA11" s="105"/>
      <c r="BB11" s="105"/>
      <c r="BC11" s="106"/>
      <c r="BD11" s="106"/>
      <c r="BE11" s="106"/>
      <c r="BF11" s="106"/>
      <c r="BG11" s="105"/>
      <c r="BH11" s="106"/>
      <c r="BI11" s="150"/>
      <c r="BJ11" s="151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50"/>
      <c r="BV11" s="151"/>
      <c r="BW11" s="290"/>
      <c r="BX11" s="290"/>
      <c r="BY11" s="290"/>
      <c r="BZ11" s="290"/>
      <c r="CA11" s="290"/>
      <c r="CB11" s="290"/>
      <c r="CC11" s="290"/>
      <c r="CD11" s="290"/>
      <c r="CE11" s="290"/>
      <c r="CF11" s="290"/>
      <c r="CG11" s="291"/>
    </row>
    <row r="12" spans="1:85">
      <c r="A12" s="181" t="s">
        <v>101</v>
      </c>
      <c r="B12" s="182">
        <v>39513</v>
      </c>
      <c r="C12" s="182">
        <v>147366</v>
      </c>
      <c r="D12" s="182">
        <v>260743</v>
      </c>
      <c r="E12" s="182">
        <v>137350</v>
      </c>
      <c r="F12" s="182">
        <v>63559</v>
      </c>
      <c r="G12" s="182">
        <v>288309</v>
      </c>
      <c r="H12" s="182">
        <v>262008</v>
      </c>
      <c r="I12" s="182">
        <v>224950</v>
      </c>
      <c r="J12" s="182">
        <v>218182</v>
      </c>
      <c r="K12" s="182">
        <v>239680</v>
      </c>
      <c r="L12" s="182">
        <v>137554</v>
      </c>
      <c r="M12" s="183">
        <v>351777</v>
      </c>
      <c r="N12" s="184">
        <v>33682</v>
      </c>
      <c r="O12" s="182">
        <v>155719</v>
      </c>
      <c r="P12" s="182">
        <v>238167</v>
      </c>
      <c r="Q12" s="182">
        <v>44558</v>
      </c>
      <c r="R12" s="182">
        <v>282516</v>
      </c>
      <c r="S12" s="182">
        <v>192294</v>
      </c>
      <c r="T12" s="182">
        <v>206626</v>
      </c>
      <c r="U12" s="182">
        <v>101374</v>
      </c>
      <c r="V12" s="182">
        <v>218960</v>
      </c>
      <c r="W12" s="182">
        <v>222154</v>
      </c>
      <c r="X12" s="182">
        <v>314329</v>
      </c>
      <c r="Y12" s="183">
        <v>243532</v>
      </c>
      <c r="Z12" s="184">
        <v>199525</v>
      </c>
      <c r="AA12" s="182">
        <v>136293</v>
      </c>
      <c r="AB12" s="182">
        <v>92473</v>
      </c>
      <c r="AC12" s="182">
        <v>161516</v>
      </c>
      <c r="AD12" s="182">
        <v>154312</v>
      </c>
      <c r="AE12" s="182">
        <v>151940</v>
      </c>
      <c r="AF12" s="182">
        <v>407926</v>
      </c>
      <c r="AG12" s="182">
        <v>214056</v>
      </c>
      <c r="AH12" s="182">
        <v>35576</v>
      </c>
      <c r="AI12" s="182">
        <v>450452</v>
      </c>
      <c r="AJ12" s="185">
        <v>272784</v>
      </c>
      <c r="AK12" s="186">
        <v>99016</v>
      </c>
      <c r="AL12" s="187">
        <v>170358</v>
      </c>
      <c r="AM12" s="185">
        <v>80985</v>
      </c>
      <c r="AN12" s="185">
        <v>147218</v>
      </c>
      <c r="AO12" s="185">
        <v>83453</v>
      </c>
      <c r="AP12" s="185">
        <v>270973</v>
      </c>
      <c r="AQ12" s="185">
        <v>120190</v>
      </c>
      <c r="AR12" s="182">
        <v>237163</v>
      </c>
      <c r="AS12" s="185">
        <v>443261</v>
      </c>
      <c r="AT12" s="182">
        <v>257207</v>
      </c>
      <c r="AU12" s="182">
        <v>266982</v>
      </c>
      <c r="AV12" s="182">
        <v>109295</v>
      </c>
      <c r="AW12" s="183">
        <v>230549</v>
      </c>
      <c r="AX12" s="184">
        <v>287760</v>
      </c>
      <c r="AY12" s="182">
        <v>29139</v>
      </c>
      <c r="AZ12" s="185">
        <v>143723</v>
      </c>
      <c r="BA12" s="182">
        <v>37939</v>
      </c>
      <c r="BB12" s="182">
        <v>307848</v>
      </c>
      <c r="BC12" s="185">
        <v>59305</v>
      </c>
      <c r="BD12" s="185">
        <v>457621</v>
      </c>
      <c r="BE12" s="185">
        <v>266158</v>
      </c>
      <c r="BF12" s="185">
        <v>235152</v>
      </c>
      <c r="BG12" s="182">
        <v>343893</v>
      </c>
      <c r="BH12" s="185">
        <v>272442</v>
      </c>
      <c r="BI12" s="186">
        <v>141016</v>
      </c>
      <c r="BJ12" s="187">
        <v>216731</v>
      </c>
      <c r="BK12" s="185">
        <v>33158</v>
      </c>
      <c r="BL12" s="185">
        <v>262135</v>
      </c>
      <c r="BM12" s="185">
        <v>110232</v>
      </c>
      <c r="BN12" s="185">
        <v>164185</v>
      </c>
      <c r="BO12" s="185">
        <v>204744</v>
      </c>
      <c r="BP12" s="185">
        <v>240361</v>
      </c>
      <c r="BQ12" s="185">
        <v>268987</v>
      </c>
      <c r="BR12" s="185">
        <v>247100</v>
      </c>
      <c r="BS12" s="185">
        <v>260999</v>
      </c>
      <c r="BT12" s="185">
        <v>20816</v>
      </c>
      <c r="BU12" s="186">
        <v>483143</v>
      </c>
      <c r="BV12" s="187">
        <v>128630</v>
      </c>
      <c r="BW12" s="292">
        <v>10708</v>
      </c>
      <c r="BX12" s="292">
        <v>305252</v>
      </c>
      <c r="BY12" s="292">
        <v>143663</v>
      </c>
      <c r="BZ12" s="292">
        <v>167237</v>
      </c>
      <c r="CA12" s="292">
        <v>227296</v>
      </c>
      <c r="CB12" s="292"/>
      <c r="CC12" s="292"/>
      <c r="CD12" s="292"/>
      <c r="CE12" s="292"/>
      <c r="CF12" s="292"/>
      <c r="CG12" s="293"/>
    </row>
    <row r="13" spans="1:85">
      <c r="A13" s="181" t="s">
        <v>102</v>
      </c>
      <c r="B13" s="182">
        <v>111557</v>
      </c>
      <c r="C13" s="182">
        <v>115178</v>
      </c>
      <c r="D13" s="182">
        <v>396410</v>
      </c>
      <c r="E13" s="182">
        <v>293685</v>
      </c>
      <c r="F13" s="182">
        <v>137674</v>
      </c>
      <c r="G13" s="182">
        <v>436765</v>
      </c>
      <c r="H13" s="182">
        <v>631849</v>
      </c>
      <c r="I13" s="182">
        <v>613951</v>
      </c>
      <c r="J13" s="182">
        <v>535304</v>
      </c>
      <c r="K13" s="182">
        <v>554510</v>
      </c>
      <c r="L13" s="182">
        <v>353946</v>
      </c>
      <c r="M13" s="183">
        <v>385673</v>
      </c>
      <c r="N13" s="184">
        <v>83778</v>
      </c>
      <c r="O13" s="182">
        <v>262259</v>
      </c>
      <c r="P13" s="182">
        <v>264435</v>
      </c>
      <c r="Q13" s="182">
        <v>33184</v>
      </c>
      <c r="R13" s="182">
        <v>465521</v>
      </c>
      <c r="S13" s="182">
        <v>319887</v>
      </c>
      <c r="T13" s="182">
        <v>506348</v>
      </c>
      <c r="U13" s="182">
        <v>71759</v>
      </c>
      <c r="V13" s="182">
        <v>603019</v>
      </c>
      <c r="W13" s="182">
        <v>615115</v>
      </c>
      <c r="X13" s="182">
        <v>519591</v>
      </c>
      <c r="Y13" s="183">
        <v>288269</v>
      </c>
      <c r="Z13" s="184">
        <v>282845</v>
      </c>
      <c r="AA13" s="182">
        <v>149204</v>
      </c>
      <c r="AB13" s="182">
        <v>174346</v>
      </c>
      <c r="AC13" s="182">
        <v>235366</v>
      </c>
      <c r="AD13" s="182">
        <v>247186</v>
      </c>
      <c r="AE13" s="182">
        <v>217825</v>
      </c>
      <c r="AF13" s="182">
        <v>844964</v>
      </c>
      <c r="AG13" s="182">
        <v>716399</v>
      </c>
      <c r="AH13" s="182">
        <v>90135</v>
      </c>
      <c r="AI13" s="182">
        <v>805398</v>
      </c>
      <c r="AJ13" s="185">
        <v>731925</v>
      </c>
      <c r="AK13" s="186">
        <v>253587</v>
      </c>
      <c r="AL13" s="187">
        <v>321411</v>
      </c>
      <c r="AM13" s="185">
        <v>117940</v>
      </c>
      <c r="AN13" s="185">
        <v>164969</v>
      </c>
      <c r="AO13" s="185">
        <v>241930</v>
      </c>
      <c r="AP13" s="185">
        <v>449527</v>
      </c>
      <c r="AQ13" s="185">
        <v>66316</v>
      </c>
      <c r="AR13" s="182">
        <v>673329</v>
      </c>
      <c r="AS13" s="185">
        <v>759629</v>
      </c>
      <c r="AT13" s="182">
        <v>511579</v>
      </c>
      <c r="AU13" s="182">
        <v>637339</v>
      </c>
      <c r="AV13" s="182">
        <v>114248</v>
      </c>
      <c r="AW13" s="183">
        <v>450051</v>
      </c>
      <c r="AX13" s="184">
        <v>454014</v>
      </c>
      <c r="AY13" s="182">
        <v>172636</v>
      </c>
      <c r="AZ13" s="185">
        <v>209506</v>
      </c>
      <c r="BA13" s="182">
        <v>144464</v>
      </c>
      <c r="BB13" s="182">
        <v>306580</v>
      </c>
      <c r="BC13" s="185">
        <v>62120</v>
      </c>
      <c r="BD13" s="185">
        <v>912710</v>
      </c>
      <c r="BE13" s="185">
        <v>374678</v>
      </c>
      <c r="BF13" s="185">
        <v>573511</v>
      </c>
      <c r="BG13" s="182">
        <v>930597</v>
      </c>
      <c r="BH13" s="185">
        <v>409072</v>
      </c>
      <c r="BI13" s="186">
        <v>223652</v>
      </c>
      <c r="BJ13" s="187">
        <v>349015</v>
      </c>
      <c r="BK13" s="185">
        <v>130369</v>
      </c>
      <c r="BL13" s="185">
        <v>372055</v>
      </c>
      <c r="BM13" s="185">
        <v>275932</v>
      </c>
      <c r="BN13" s="185">
        <v>246699</v>
      </c>
      <c r="BO13" s="185">
        <v>332225</v>
      </c>
      <c r="BP13" s="185">
        <v>767497</v>
      </c>
      <c r="BQ13" s="185">
        <v>567508</v>
      </c>
      <c r="BR13" s="185">
        <v>568831</v>
      </c>
      <c r="BS13" s="185">
        <v>654993</v>
      </c>
      <c r="BT13" s="185">
        <v>359755</v>
      </c>
      <c r="BU13" s="186">
        <v>396163</v>
      </c>
      <c r="BV13" s="187">
        <v>255409</v>
      </c>
      <c r="BW13" s="292">
        <v>156295</v>
      </c>
      <c r="BX13" s="292">
        <v>288348</v>
      </c>
      <c r="BY13" s="292">
        <v>223388</v>
      </c>
      <c r="BZ13" s="292">
        <v>257351</v>
      </c>
      <c r="CA13" s="292">
        <v>436439</v>
      </c>
      <c r="CB13" s="292"/>
      <c r="CC13" s="292"/>
      <c r="CD13" s="292"/>
      <c r="CE13" s="292"/>
      <c r="CF13" s="292"/>
      <c r="CG13" s="293"/>
    </row>
    <row r="14" spans="1:85">
      <c r="A14" s="181" t="s">
        <v>103</v>
      </c>
      <c r="B14" s="182">
        <v>269783</v>
      </c>
      <c r="C14" s="182">
        <v>80157</v>
      </c>
      <c r="D14" s="182">
        <v>784476</v>
      </c>
      <c r="E14" s="182">
        <v>478149</v>
      </c>
      <c r="F14" s="182">
        <v>368722</v>
      </c>
      <c r="G14" s="182">
        <v>1273060</v>
      </c>
      <c r="H14" s="182">
        <v>657571</v>
      </c>
      <c r="I14" s="182">
        <v>572506</v>
      </c>
      <c r="J14" s="182">
        <v>814918</v>
      </c>
      <c r="K14" s="182">
        <v>695280</v>
      </c>
      <c r="L14" s="182">
        <v>726593</v>
      </c>
      <c r="M14" s="183">
        <v>605138</v>
      </c>
      <c r="N14" s="184">
        <v>137363</v>
      </c>
      <c r="O14" s="182">
        <v>546774</v>
      </c>
      <c r="P14" s="182">
        <v>667166</v>
      </c>
      <c r="Q14" s="182">
        <v>202021</v>
      </c>
      <c r="R14" s="182">
        <v>1238073</v>
      </c>
      <c r="S14" s="182">
        <v>657184</v>
      </c>
      <c r="T14" s="182">
        <v>726551</v>
      </c>
      <c r="U14" s="182">
        <v>240096</v>
      </c>
      <c r="V14" s="182">
        <v>507928</v>
      </c>
      <c r="W14" s="182">
        <v>871547</v>
      </c>
      <c r="X14" s="182">
        <v>1004645</v>
      </c>
      <c r="Y14" s="183">
        <v>973859</v>
      </c>
      <c r="Z14" s="184">
        <v>500150</v>
      </c>
      <c r="AA14" s="182">
        <v>442156</v>
      </c>
      <c r="AB14" s="182">
        <v>454736</v>
      </c>
      <c r="AC14" s="182">
        <v>591719</v>
      </c>
      <c r="AD14" s="182">
        <v>527965</v>
      </c>
      <c r="AE14" s="182">
        <v>1010502</v>
      </c>
      <c r="AF14" s="182">
        <v>1544037</v>
      </c>
      <c r="AG14" s="182">
        <v>712220</v>
      </c>
      <c r="AH14" s="182">
        <v>325828</v>
      </c>
      <c r="AI14" s="182">
        <v>1027155</v>
      </c>
      <c r="AJ14" s="185">
        <v>972300</v>
      </c>
      <c r="AK14" s="186">
        <v>662767</v>
      </c>
      <c r="AL14" s="187">
        <v>738368</v>
      </c>
      <c r="AM14" s="185">
        <v>483090</v>
      </c>
      <c r="AN14" s="185">
        <v>467648</v>
      </c>
      <c r="AO14" s="185">
        <v>646061</v>
      </c>
      <c r="AP14" s="185">
        <v>1379860</v>
      </c>
      <c r="AQ14" s="185">
        <v>271524</v>
      </c>
      <c r="AR14" s="182">
        <v>1417827</v>
      </c>
      <c r="AS14" s="185">
        <v>748006</v>
      </c>
      <c r="AT14" s="182">
        <v>1155149</v>
      </c>
      <c r="AU14" s="182">
        <v>1018270</v>
      </c>
      <c r="AV14" s="182">
        <v>573322</v>
      </c>
      <c r="AW14" s="183">
        <v>810174</v>
      </c>
      <c r="AX14" s="184">
        <v>937889</v>
      </c>
      <c r="AY14" s="182">
        <v>331024</v>
      </c>
      <c r="AZ14" s="185">
        <v>818184</v>
      </c>
      <c r="BA14" s="182">
        <v>457931</v>
      </c>
      <c r="BB14" s="182">
        <v>1405529</v>
      </c>
      <c r="BC14" s="185">
        <v>455602</v>
      </c>
      <c r="BD14" s="185">
        <v>1572815</v>
      </c>
      <c r="BE14" s="185">
        <v>506642</v>
      </c>
      <c r="BF14" s="185">
        <v>779917</v>
      </c>
      <c r="BG14" s="182">
        <v>1602494</v>
      </c>
      <c r="BH14" s="185">
        <v>1170829</v>
      </c>
      <c r="BI14" s="186">
        <v>444607</v>
      </c>
      <c r="BJ14" s="187">
        <v>449886</v>
      </c>
      <c r="BK14" s="185">
        <v>478701</v>
      </c>
      <c r="BL14" s="185">
        <v>612891</v>
      </c>
      <c r="BM14" s="185">
        <v>702562</v>
      </c>
      <c r="BN14" s="185">
        <v>982028</v>
      </c>
      <c r="BO14" s="185">
        <v>365860</v>
      </c>
      <c r="BP14" s="185">
        <v>1408321</v>
      </c>
      <c r="BQ14" s="185">
        <v>769880</v>
      </c>
      <c r="BR14" s="185">
        <v>1048389</v>
      </c>
      <c r="BS14" s="185">
        <v>1033201</v>
      </c>
      <c r="BT14" s="185">
        <v>140625</v>
      </c>
      <c r="BU14" s="186">
        <v>1832712</v>
      </c>
      <c r="BV14" s="187">
        <v>488141</v>
      </c>
      <c r="BW14" s="292">
        <v>209803</v>
      </c>
      <c r="BX14" s="292">
        <v>744591</v>
      </c>
      <c r="BY14" s="292">
        <v>475869</v>
      </c>
      <c r="BZ14" s="292">
        <v>1375397</v>
      </c>
      <c r="CA14" s="292">
        <v>1020951</v>
      </c>
      <c r="CB14" s="292"/>
      <c r="CC14" s="292"/>
      <c r="CD14" s="292"/>
      <c r="CE14" s="292"/>
      <c r="CF14" s="292"/>
      <c r="CG14" s="293"/>
    </row>
    <row r="15" spans="1:85">
      <c r="A15" s="181" t="s">
        <v>104</v>
      </c>
      <c r="B15" s="182">
        <v>32829</v>
      </c>
      <c r="C15" s="182">
        <v>61563</v>
      </c>
      <c r="D15" s="182">
        <v>50264</v>
      </c>
      <c r="E15" s="182">
        <v>33487</v>
      </c>
      <c r="F15" s="182">
        <v>39589</v>
      </c>
      <c r="G15" s="182">
        <v>66677</v>
      </c>
      <c r="H15" s="182">
        <v>84749</v>
      </c>
      <c r="I15" s="182">
        <v>83356</v>
      </c>
      <c r="J15" s="182">
        <v>67864</v>
      </c>
      <c r="K15" s="182">
        <v>96129</v>
      </c>
      <c r="L15" s="182">
        <v>65831</v>
      </c>
      <c r="M15" s="183">
        <v>110233</v>
      </c>
      <c r="N15" s="184">
        <v>9198</v>
      </c>
      <c r="O15" s="182">
        <v>57548</v>
      </c>
      <c r="P15" s="182">
        <v>43937</v>
      </c>
      <c r="Q15" s="182">
        <v>17475</v>
      </c>
      <c r="R15" s="182">
        <v>69944</v>
      </c>
      <c r="S15" s="182">
        <v>74424</v>
      </c>
      <c r="T15" s="182">
        <v>79430</v>
      </c>
      <c r="U15" s="182">
        <v>21293</v>
      </c>
      <c r="V15" s="182">
        <v>43994</v>
      </c>
      <c r="W15" s="182">
        <v>46770</v>
      </c>
      <c r="X15" s="182">
        <v>152894</v>
      </c>
      <c r="Y15" s="183">
        <v>30244</v>
      </c>
      <c r="Z15" s="184">
        <v>84383</v>
      </c>
      <c r="AA15" s="182">
        <v>47390</v>
      </c>
      <c r="AB15" s="182">
        <v>20923</v>
      </c>
      <c r="AC15" s="182">
        <v>56833</v>
      </c>
      <c r="AD15" s="182">
        <v>59803</v>
      </c>
      <c r="AE15" s="182">
        <v>35528</v>
      </c>
      <c r="AF15" s="182">
        <v>122826</v>
      </c>
      <c r="AG15" s="182">
        <v>41068</v>
      </c>
      <c r="AH15" s="182">
        <v>4188</v>
      </c>
      <c r="AI15" s="182">
        <v>101176</v>
      </c>
      <c r="AJ15" s="185">
        <v>139792</v>
      </c>
      <c r="AK15" s="186">
        <v>14815</v>
      </c>
      <c r="AL15" s="187">
        <v>112221</v>
      </c>
      <c r="AM15" s="185">
        <v>27164</v>
      </c>
      <c r="AN15" s="185">
        <v>28605</v>
      </c>
      <c r="AO15" s="185">
        <v>83895</v>
      </c>
      <c r="AP15" s="185">
        <v>86824</v>
      </c>
      <c r="AQ15" s="185">
        <v>16554</v>
      </c>
      <c r="AR15" s="182">
        <v>99480</v>
      </c>
      <c r="AS15" s="185">
        <v>103633</v>
      </c>
      <c r="AT15" s="182">
        <v>53094</v>
      </c>
      <c r="AU15" s="182">
        <v>155217</v>
      </c>
      <c r="AV15" s="182">
        <v>0</v>
      </c>
      <c r="AW15" s="183">
        <v>97101</v>
      </c>
      <c r="AX15" s="184">
        <v>192087</v>
      </c>
      <c r="AY15" s="182">
        <v>22322</v>
      </c>
      <c r="AZ15" s="185">
        <v>32885</v>
      </c>
      <c r="BA15" s="182">
        <v>70082</v>
      </c>
      <c r="BB15" s="182">
        <v>45178</v>
      </c>
      <c r="BC15" s="185">
        <v>16750</v>
      </c>
      <c r="BD15" s="185">
        <v>158076</v>
      </c>
      <c r="BE15" s="185">
        <v>67790</v>
      </c>
      <c r="BF15" s="185">
        <v>5700</v>
      </c>
      <c r="BG15" s="182">
        <v>223698</v>
      </c>
      <c r="BH15" s="185">
        <v>34918</v>
      </c>
      <c r="BI15" s="186">
        <v>152222</v>
      </c>
      <c r="BJ15" s="187">
        <v>96706</v>
      </c>
      <c r="BK15" s="185">
        <v>14004</v>
      </c>
      <c r="BL15" s="185">
        <v>59539</v>
      </c>
      <c r="BM15" s="185">
        <v>86399</v>
      </c>
      <c r="BN15" s="185">
        <v>29414</v>
      </c>
      <c r="BO15" s="185">
        <v>43755</v>
      </c>
      <c r="BP15" s="185">
        <v>132614</v>
      </c>
      <c r="BQ15" s="185">
        <v>60218</v>
      </c>
      <c r="BR15" s="185">
        <v>63342</v>
      </c>
      <c r="BS15" s="185">
        <v>182586</v>
      </c>
      <c r="BT15" s="185">
        <v>1431</v>
      </c>
      <c r="BU15" s="186">
        <v>144708</v>
      </c>
      <c r="BV15" s="187">
        <v>95001</v>
      </c>
      <c r="BW15" s="292">
        <v>344</v>
      </c>
      <c r="BX15" s="292">
        <v>82788</v>
      </c>
      <c r="BY15" s="292">
        <v>80767</v>
      </c>
      <c r="BZ15" s="292">
        <v>48212</v>
      </c>
      <c r="CA15" s="292">
        <v>41881</v>
      </c>
      <c r="CB15" s="292"/>
      <c r="CC15" s="292"/>
      <c r="CD15" s="292"/>
      <c r="CE15" s="292"/>
      <c r="CF15" s="292"/>
      <c r="CG15" s="293"/>
    </row>
    <row r="16" spans="1:85" ht="13.5" thickBot="1">
      <c r="A16" s="181" t="s">
        <v>105</v>
      </c>
      <c r="B16" s="182">
        <v>99359</v>
      </c>
      <c r="C16" s="182">
        <v>395438</v>
      </c>
      <c r="D16" s="182">
        <v>938885</v>
      </c>
      <c r="E16" s="182">
        <v>593749</v>
      </c>
      <c r="F16" s="182">
        <v>1023459</v>
      </c>
      <c r="G16" s="182">
        <v>732313</v>
      </c>
      <c r="H16" s="182">
        <v>1093658</v>
      </c>
      <c r="I16" s="182">
        <v>850011</v>
      </c>
      <c r="J16" s="182">
        <v>983080</v>
      </c>
      <c r="K16" s="182">
        <v>497842</v>
      </c>
      <c r="L16" s="182">
        <v>819600</v>
      </c>
      <c r="M16" s="183">
        <v>977197</v>
      </c>
      <c r="N16" s="184">
        <v>497924</v>
      </c>
      <c r="O16" s="182">
        <v>906374</v>
      </c>
      <c r="P16" s="182">
        <v>681339</v>
      </c>
      <c r="Q16" s="182">
        <v>608060</v>
      </c>
      <c r="R16" s="182">
        <v>1524209</v>
      </c>
      <c r="S16" s="182">
        <v>1100383</v>
      </c>
      <c r="T16" s="182">
        <v>986518</v>
      </c>
      <c r="U16" s="182">
        <v>489156</v>
      </c>
      <c r="V16" s="182">
        <v>915564</v>
      </c>
      <c r="W16" s="182">
        <v>1081658</v>
      </c>
      <c r="X16" s="182">
        <v>1067500</v>
      </c>
      <c r="Y16" s="183">
        <v>875733</v>
      </c>
      <c r="Z16" s="184">
        <v>692357</v>
      </c>
      <c r="AA16" s="182">
        <v>430287</v>
      </c>
      <c r="AB16" s="182">
        <v>630972</v>
      </c>
      <c r="AC16" s="182">
        <v>827316</v>
      </c>
      <c r="AD16" s="182">
        <v>1034342</v>
      </c>
      <c r="AE16" s="182">
        <v>1008255</v>
      </c>
      <c r="AF16" s="182">
        <v>1198029</v>
      </c>
      <c r="AG16" s="182">
        <v>807099</v>
      </c>
      <c r="AH16" s="182">
        <v>559038</v>
      </c>
      <c r="AI16" s="182">
        <v>1062532</v>
      </c>
      <c r="AJ16" s="185">
        <v>984858</v>
      </c>
      <c r="AK16" s="186">
        <v>598155</v>
      </c>
      <c r="AL16" s="187">
        <v>846343</v>
      </c>
      <c r="AM16" s="185">
        <v>433078</v>
      </c>
      <c r="AN16" s="185">
        <v>718147</v>
      </c>
      <c r="AO16" s="185">
        <v>716214</v>
      </c>
      <c r="AP16" s="185">
        <v>1274330</v>
      </c>
      <c r="AQ16" s="185">
        <v>571975</v>
      </c>
      <c r="AR16" s="182">
        <v>1198389</v>
      </c>
      <c r="AS16" s="185">
        <v>1317225</v>
      </c>
      <c r="AT16" s="182">
        <v>989490</v>
      </c>
      <c r="AU16" s="182">
        <v>1282967</v>
      </c>
      <c r="AV16" s="182">
        <v>452672</v>
      </c>
      <c r="AW16" s="183">
        <v>1008457</v>
      </c>
      <c r="AX16" s="184">
        <v>966989</v>
      </c>
      <c r="AY16" s="182">
        <v>330146</v>
      </c>
      <c r="AZ16" s="185">
        <v>1028764</v>
      </c>
      <c r="BA16" s="182">
        <v>550638</v>
      </c>
      <c r="BB16" s="182">
        <v>1352623</v>
      </c>
      <c r="BC16" s="185">
        <v>511904</v>
      </c>
      <c r="BD16" s="185">
        <v>1662325</v>
      </c>
      <c r="BE16" s="185">
        <v>572117</v>
      </c>
      <c r="BF16" s="185">
        <v>1099611</v>
      </c>
      <c r="BG16" s="182">
        <v>1791811</v>
      </c>
      <c r="BH16" s="185">
        <v>1037722</v>
      </c>
      <c r="BI16" s="186">
        <v>628474</v>
      </c>
      <c r="BJ16" s="187">
        <v>644857</v>
      </c>
      <c r="BK16" s="185">
        <v>455294</v>
      </c>
      <c r="BL16" s="185">
        <v>962487</v>
      </c>
      <c r="BM16" s="185">
        <v>738622</v>
      </c>
      <c r="BN16" s="185">
        <v>823954</v>
      </c>
      <c r="BO16" s="185">
        <v>771430</v>
      </c>
      <c r="BP16" s="185">
        <v>1394588</v>
      </c>
      <c r="BQ16" s="185">
        <v>1013825</v>
      </c>
      <c r="BR16" s="185">
        <v>1087798</v>
      </c>
      <c r="BS16" s="185">
        <v>965504</v>
      </c>
      <c r="BT16" s="185">
        <v>409005</v>
      </c>
      <c r="BU16" s="186">
        <v>1150340</v>
      </c>
      <c r="BV16" s="187">
        <v>517915</v>
      </c>
      <c r="BW16" s="292">
        <v>249053</v>
      </c>
      <c r="BX16" s="292">
        <v>945641</v>
      </c>
      <c r="BY16" s="292">
        <v>757841</v>
      </c>
      <c r="BZ16" s="292">
        <v>927662</v>
      </c>
      <c r="CA16" s="292">
        <v>1016023</v>
      </c>
      <c r="CB16" s="292"/>
      <c r="CC16" s="292"/>
      <c r="CD16" s="292"/>
      <c r="CE16" s="292"/>
      <c r="CF16" s="292"/>
      <c r="CG16" s="293"/>
    </row>
    <row r="17" spans="1:85" ht="13.5" thickBot="1">
      <c r="A17" s="188" t="s">
        <v>106</v>
      </c>
      <c r="B17" s="189">
        <v>553040</v>
      </c>
      <c r="C17" s="189">
        <v>799701</v>
      </c>
      <c r="D17" s="189">
        <v>2430779</v>
      </c>
      <c r="E17" s="189">
        <v>1536419</v>
      </c>
      <c r="F17" s="189">
        <v>1633002</v>
      </c>
      <c r="G17" s="189">
        <v>2797124</v>
      </c>
      <c r="H17" s="189">
        <v>2729836</v>
      </c>
      <c r="I17" s="189">
        <v>2344775</v>
      </c>
      <c r="J17" s="189">
        <v>2619348</v>
      </c>
      <c r="K17" s="189">
        <v>2083440</v>
      </c>
      <c r="L17" s="189">
        <v>2103523</v>
      </c>
      <c r="M17" s="190">
        <v>2430019</v>
      </c>
      <c r="N17" s="191">
        <v>761945</v>
      </c>
      <c r="O17" s="189">
        <v>1928674</v>
      </c>
      <c r="P17" s="189">
        <v>1895043</v>
      </c>
      <c r="Q17" s="189">
        <v>905298</v>
      </c>
      <c r="R17" s="189">
        <v>3580263</v>
      </c>
      <c r="S17" s="189">
        <v>2344172</v>
      </c>
      <c r="T17" s="189">
        <v>2505474</v>
      </c>
      <c r="U17" s="189">
        <v>923678</v>
      </c>
      <c r="V17" s="189">
        <v>2289464</v>
      </c>
      <c r="W17" s="189">
        <v>2837243</v>
      </c>
      <c r="X17" s="189">
        <v>3058959</v>
      </c>
      <c r="Y17" s="190">
        <v>2411637</v>
      </c>
      <c r="Z17" s="191">
        <v>1759260</v>
      </c>
      <c r="AA17" s="189">
        <v>1205329</v>
      </c>
      <c r="AB17" s="189">
        <v>1373450</v>
      </c>
      <c r="AC17" s="189">
        <v>1872750</v>
      </c>
      <c r="AD17" s="189">
        <v>2023608</v>
      </c>
      <c r="AE17" s="189">
        <v>2424050</v>
      </c>
      <c r="AF17" s="189">
        <v>4117782</v>
      </c>
      <c r="AG17" s="189">
        <v>2490842</v>
      </c>
      <c r="AH17" s="189">
        <v>1014765</v>
      </c>
      <c r="AI17" s="189">
        <v>3446714</v>
      </c>
      <c r="AJ17" s="192">
        <v>3101659</v>
      </c>
      <c r="AK17" s="193">
        <v>1628340</v>
      </c>
      <c r="AL17" s="194">
        <v>2188700</v>
      </c>
      <c r="AM17" s="192">
        <v>1142257</v>
      </c>
      <c r="AN17" s="192">
        <v>1526588</v>
      </c>
      <c r="AO17" s="192">
        <v>1771553</v>
      </c>
      <c r="AP17" s="192">
        <v>3461514</v>
      </c>
      <c r="AQ17" s="192">
        <v>1046558</v>
      </c>
      <c r="AR17" s="189">
        <v>3626186</v>
      </c>
      <c r="AS17" s="192">
        <v>3371755</v>
      </c>
      <c r="AT17" s="189">
        <v>2966518</v>
      </c>
      <c r="AU17" s="189">
        <v>3360776</v>
      </c>
      <c r="AV17" s="189">
        <v>1249538</v>
      </c>
      <c r="AW17" s="190">
        <v>2596331</v>
      </c>
      <c r="AX17" s="191">
        <v>2838740</v>
      </c>
      <c r="AY17" s="189">
        <v>885266</v>
      </c>
      <c r="AZ17" s="192">
        <v>2233063</v>
      </c>
      <c r="BA17" s="189">
        <v>1261055</v>
      </c>
      <c r="BB17" s="189">
        <v>3417758</v>
      </c>
      <c r="BC17" s="192">
        <v>1105681</v>
      </c>
      <c r="BD17" s="192">
        <v>4763547</v>
      </c>
      <c r="BE17" s="192">
        <v>1787385</v>
      </c>
      <c r="BF17" s="192">
        <v>2693891</v>
      </c>
      <c r="BG17" s="189">
        <v>4892493</v>
      </c>
      <c r="BH17" s="192">
        <v>2924982</v>
      </c>
      <c r="BI17" s="193">
        <v>1589970</v>
      </c>
      <c r="BJ17" s="308">
        <f t="shared" ref="BJ17:CG17" si="1">SUM(BJ12:BJ16)</f>
        <v>1757195</v>
      </c>
      <c r="BK17" s="308">
        <f t="shared" si="1"/>
        <v>1111526</v>
      </c>
      <c r="BL17" s="308">
        <f t="shared" si="1"/>
        <v>2269107</v>
      </c>
      <c r="BM17" s="308">
        <f t="shared" si="1"/>
        <v>1913747</v>
      </c>
      <c r="BN17" s="308">
        <f t="shared" si="1"/>
        <v>2246280</v>
      </c>
      <c r="BO17" s="308">
        <f t="shared" si="1"/>
        <v>1718014</v>
      </c>
      <c r="BP17" s="308">
        <f t="shared" si="1"/>
        <v>3943381</v>
      </c>
      <c r="BQ17" s="308">
        <f t="shared" si="1"/>
        <v>2680418</v>
      </c>
      <c r="BR17" s="308">
        <f t="shared" si="1"/>
        <v>3015460</v>
      </c>
      <c r="BS17" s="308">
        <f t="shared" si="1"/>
        <v>3097283</v>
      </c>
      <c r="BT17" s="308">
        <f t="shared" si="1"/>
        <v>931632</v>
      </c>
      <c r="BU17" s="308">
        <f t="shared" si="1"/>
        <v>4007066</v>
      </c>
      <c r="BV17" s="308">
        <f t="shared" si="1"/>
        <v>1485096</v>
      </c>
      <c r="BW17" s="308">
        <f t="shared" si="1"/>
        <v>626203</v>
      </c>
      <c r="BX17" s="308">
        <f t="shared" si="1"/>
        <v>2366620</v>
      </c>
      <c r="BY17" s="308">
        <f t="shared" si="1"/>
        <v>1681528</v>
      </c>
      <c r="BZ17" s="308">
        <f t="shared" si="1"/>
        <v>2775859</v>
      </c>
      <c r="CA17" s="308">
        <f t="shared" si="1"/>
        <v>2742590</v>
      </c>
      <c r="CB17" s="308">
        <f t="shared" si="1"/>
        <v>0</v>
      </c>
      <c r="CC17" s="308">
        <f t="shared" si="1"/>
        <v>0</v>
      </c>
      <c r="CD17" s="308">
        <f t="shared" si="1"/>
        <v>0</v>
      </c>
      <c r="CE17" s="308">
        <f t="shared" si="1"/>
        <v>0</v>
      </c>
      <c r="CF17" s="308">
        <f t="shared" si="1"/>
        <v>0</v>
      </c>
      <c r="CG17" s="308">
        <f t="shared" si="1"/>
        <v>0</v>
      </c>
    </row>
    <row r="18" spans="1:85">
      <c r="A18" s="158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4"/>
      <c r="N18" s="152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4"/>
      <c r="Z18" s="152"/>
      <c r="AA18" s="153"/>
      <c r="AB18" s="153"/>
      <c r="AC18" s="153"/>
      <c r="AD18" s="153"/>
      <c r="AE18" s="153"/>
      <c r="AF18" s="153"/>
      <c r="AG18" s="153"/>
      <c r="AH18" s="153"/>
      <c r="AI18" s="153"/>
      <c r="AJ18" s="106"/>
      <c r="AK18" s="150"/>
      <c r="AL18" s="151"/>
      <c r="AM18" s="106"/>
      <c r="AN18" s="106"/>
      <c r="AO18" s="106"/>
      <c r="AP18" s="106"/>
      <c r="AQ18" s="106"/>
      <c r="AR18" s="105"/>
      <c r="AS18" s="106"/>
      <c r="AT18" s="105"/>
      <c r="AU18" s="105"/>
      <c r="AV18" s="105"/>
      <c r="AW18" s="144"/>
      <c r="AX18" s="145"/>
      <c r="AY18" s="105"/>
      <c r="AZ18" s="106"/>
      <c r="BA18" s="105"/>
      <c r="BB18" s="105"/>
      <c r="BC18" s="106"/>
      <c r="BD18" s="106"/>
      <c r="BE18" s="106"/>
      <c r="BF18" s="106"/>
      <c r="BG18" s="105"/>
      <c r="BH18" s="106"/>
      <c r="BI18" s="150"/>
      <c r="BJ18" s="151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50"/>
      <c r="BV18" s="151"/>
      <c r="BW18" s="290"/>
      <c r="BX18" s="290"/>
      <c r="BY18" s="290"/>
      <c r="BZ18" s="290"/>
      <c r="CA18" s="290"/>
      <c r="CB18" s="290"/>
      <c r="CC18" s="290"/>
      <c r="CD18" s="290"/>
      <c r="CE18" s="290"/>
      <c r="CF18" s="290"/>
      <c r="CG18" s="291"/>
    </row>
    <row r="19" spans="1:85">
      <c r="A19" s="195" t="s">
        <v>107</v>
      </c>
      <c r="B19" s="196">
        <v>3219982</v>
      </c>
      <c r="C19" s="196">
        <v>3812172</v>
      </c>
      <c r="D19" s="196">
        <v>10683708</v>
      </c>
      <c r="E19" s="196">
        <v>7555373</v>
      </c>
      <c r="F19" s="196">
        <v>7476413</v>
      </c>
      <c r="G19" s="196">
        <v>8139247</v>
      </c>
      <c r="H19" s="196">
        <v>10094103</v>
      </c>
      <c r="I19" s="196">
        <v>8654230</v>
      </c>
      <c r="J19" s="196">
        <v>9479168</v>
      </c>
      <c r="K19" s="196">
        <v>7510994</v>
      </c>
      <c r="L19" s="196">
        <v>8674793</v>
      </c>
      <c r="M19" s="197">
        <v>6757819</v>
      </c>
      <c r="N19" s="198">
        <v>4444668</v>
      </c>
      <c r="O19" s="196">
        <v>9944135</v>
      </c>
      <c r="P19" s="196">
        <v>6972091</v>
      </c>
      <c r="Q19" s="196">
        <v>5828465</v>
      </c>
      <c r="R19" s="196">
        <v>10353539</v>
      </c>
      <c r="S19" s="196">
        <v>8169219</v>
      </c>
      <c r="T19" s="196">
        <v>11327921</v>
      </c>
      <c r="U19" s="196">
        <v>5025941</v>
      </c>
      <c r="V19" s="196">
        <v>10322160</v>
      </c>
      <c r="W19" s="196">
        <v>9659008</v>
      </c>
      <c r="X19" s="196">
        <v>10992877</v>
      </c>
      <c r="Y19" s="197">
        <v>7955884</v>
      </c>
      <c r="Z19" s="198">
        <v>6028377</v>
      </c>
      <c r="AA19" s="196">
        <v>5334704</v>
      </c>
      <c r="AB19" s="196">
        <v>6938911</v>
      </c>
      <c r="AC19" s="196">
        <v>8615475</v>
      </c>
      <c r="AD19" s="196">
        <v>9982813</v>
      </c>
      <c r="AE19" s="196">
        <v>9823419</v>
      </c>
      <c r="AF19" s="196">
        <v>15816831</v>
      </c>
      <c r="AG19" s="196">
        <v>10640279</v>
      </c>
      <c r="AH19" s="196">
        <v>5546793</v>
      </c>
      <c r="AI19" s="196">
        <v>11436490</v>
      </c>
      <c r="AJ19" s="199">
        <v>15024093</v>
      </c>
      <c r="AK19" s="200">
        <v>4477393</v>
      </c>
      <c r="AL19" s="201">
        <v>7215928</v>
      </c>
      <c r="AM19" s="199">
        <v>6959038</v>
      </c>
      <c r="AN19" s="199">
        <v>7930670</v>
      </c>
      <c r="AO19" s="199">
        <v>9318372</v>
      </c>
      <c r="AP19" s="199">
        <v>13929724</v>
      </c>
      <c r="AQ19" s="199">
        <v>5389837</v>
      </c>
      <c r="AR19" s="196">
        <v>17295819</v>
      </c>
      <c r="AS19" s="199">
        <v>13013285</v>
      </c>
      <c r="AT19" s="196">
        <v>13010750</v>
      </c>
      <c r="AU19" s="196">
        <v>12531382</v>
      </c>
      <c r="AV19" s="196">
        <v>8284698</v>
      </c>
      <c r="AW19" s="197">
        <v>8208391</v>
      </c>
      <c r="AX19" s="198">
        <v>11875500</v>
      </c>
      <c r="AY19" s="196">
        <v>7790381</v>
      </c>
      <c r="AZ19" s="199">
        <v>8548459</v>
      </c>
      <c r="BA19" s="196">
        <v>8506101</v>
      </c>
      <c r="BB19" s="196">
        <v>13820651</v>
      </c>
      <c r="BC19" s="199">
        <v>4595234</v>
      </c>
      <c r="BD19" s="199">
        <v>19956983</v>
      </c>
      <c r="BE19" s="199">
        <v>12139338</v>
      </c>
      <c r="BF19" s="199">
        <v>14070740</v>
      </c>
      <c r="BG19" s="196">
        <v>14859274</v>
      </c>
      <c r="BH19" s="199">
        <v>10088150</v>
      </c>
      <c r="BI19" s="200">
        <v>11247033</v>
      </c>
      <c r="BJ19" s="201">
        <v>7308396</v>
      </c>
      <c r="BK19" s="199">
        <v>4389408</v>
      </c>
      <c r="BL19" s="199">
        <v>12821064</v>
      </c>
      <c r="BM19" s="199">
        <v>9653232</v>
      </c>
      <c r="BN19" s="199">
        <v>10094074</v>
      </c>
      <c r="BO19" s="199">
        <v>7870829</v>
      </c>
      <c r="BP19" s="199">
        <v>19885662</v>
      </c>
      <c r="BQ19" s="199">
        <v>14969337</v>
      </c>
      <c r="BR19" s="199">
        <v>14193308</v>
      </c>
      <c r="BS19" s="199">
        <v>14370990</v>
      </c>
      <c r="BT19" s="199">
        <v>6380035</v>
      </c>
      <c r="BU19" s="200">
        <v>14506208</v>
      </c>
      <c r="BV19" s="201">
        <v>9447218</v>
      </c>
      <c r="BW19" s="294">
        <v>4084123</v>
      </c>
      <c r="BX19" s="294">
        <v>14271960</v>
      </c>
      <c r="BY19" s="294">
        <v>10909300</v>
      </c>
      <c r="BZ19" s="294">
        <v>13847046</v>
      </c>
      <c r="CA19" s="294">
        <v>13408355</v>
      </c>
      <c r="CB19" s="294"/>
      <c r="CC19" s="294"/>
      <c r="CD19" s="294"/>
      <c r="CE19" s="294"/>
      <c r="CF19" s="294"/>
      <c r="CG19" s="295"/>
    </row>
    <row r="20" spans="1:85">
      <c r="A20" s="195" t="s">
        <v>108</v>
      </c>
      <c r="B20" s="196">
        <v>26990</v>
      </c>
      <c r="C20" s="196">
        <v>27624</v>
      </c>
      <c r="D20" s="196">
        <v>35423</v>
      </c>
      <c r="E20" s="196">
        <v>47713</v>
      </c>
      <c r="F20" s="196">
        <v>11991</v>
      </c>
      <c r="G20" s="196">
        <v>36203</v>
      </c>
      <c r="H20" s="196">
        <v>59026</v>
      </c>
      <c r="I20" s="196">
        <v>38482</v>
      </c>
      <c r="J20" s="196">
        <v>41953</v>
      </c>
      <c r="K20" s="196">
        <v>44094</v>
      </c>
      <c r="L20" s="196">
        <v>31781</v>
      </c>
      <c r="M20" s="197">
        <v>11516</v>
      </c>
      <c r="N20" s="198">
        <v>18673</v>
      </c>
      <c r="O20" s="196">
        <v>38293</v>
      </c>
      <c r="P20" s="196">
        <v>18827</v>
      </c>
      <c r="Q20" s="196">
        <v>10937</v>
      </c>
      <c r="R20" s="196">
        <v>19651</v>
      </c>
      <c r="S20" s="196">
        <v>15163</v>
      </c>
      <c r="T20" s="196">
        <v>48144</v>
      </c>
      <c r="U20" s="196">
        <v>31131</v>
      </c>
      <c r="V20" s="196">
        <v>40977</v>
      </c>
      <c r="W20" s="196">
        <v>43116</v>
      </c>
      <c r="X20" s="196">
        <v>49400</v>
      </c>
      <c r="Y20" s="197">
        <v>22596</v>
      </c>
      <c r="Z20" s="198">
        <v>18037</v>
      </c>
      <c r="AA20" s="196">
        <v>12867</v>
      </c>
      <c r="AB20" s="196">
        <v>11425</v>
      </c>
      <c r="AC20" s="196">
        <v>26849</v>
      </c>
      <c r="AD20" s="196">
        <v>25973</v>
      </c>
      <c r="AE20" s="196">
        <v>12954</v>
      </c>
      <c r="AF20" s="196">
        <v>61543</v>
      </c>
      <c r="AG20" s="196">
        <v>14839</v>
      </c>
      <c r="AH20" s="196">
        <v>30138</v>
      </c>
      <c r="AI20" s="196">
        <v>77006</v>
      </c>
      <c r="AJ20" s="199">
        <v>59160</v>
      </c>
      <c r="AK20" s="200">
        <v>24101</v>
      </c>
      <c r="AL20" s="201">
        <v>24837</v>
      </c>
      <c r="AM20" s="199">
        <v>11349</v>
      </c>
      <c r="AN20" s="199">
        <v>41432</v>
      </c>
      <c r="AO20" s="199">
        <v>21962</v>
      </c>
      <c r="AP20" s="199">
        <v>19841</v>
      </c>
      <c r="AQ20" s="199">
        <v>22627</v>
      </c>
      <c r="AR20" s="196">
        <v>63075</v>
      </c>
      <c r="AS20" s="199">
        <v>27090</v>
      </c>
      <c r="AT20" s="196">
        <v>84833</v>
      </c>
      <c r="AU20" s="196">
        <v>62695</v>
      </c>
      <c r="AV20" s="196">
        <v>24422</v>
      </c>
      <c r="AW20" s="197">
        <v>15428</v>
      </c>
      <c r="AX20" s="198">
        <v>42155</v>
      </c>
      <c r="AY20" s="196">
        <v>24963</v>
      </c>
      <c r="AZ20" s="199">
        <v>20418</v>
      </c>
      <c r="BA20" s="196">
        <v>15965</v>
      </c>
      <c r="BB20" s="196">
        <v>29076</v>
      </c>
      <c r="BC20" s="199">
        <v>15916</v>
      </c>
      <c r="BD20" s="199">
        <v>92841</v>
      </c>
      <c r="BE20" s="199">
        <v>65413</v>
      </c>
      <c r="BF20" s="199">
        <v>42171</v>
      </c>
      <c r="BG20" s="196">
        <v>104556</v>
      </c>
      <c r="BH20" s="199">
        <v>33140</v>
      </c>
      <c r="BI20" s="200">
        <v>23861</v>
      </c>
      <c r="BJ20" s="201">
        <v>30836</v>
      </c>
      <c r="BK20" s="199">
        <v>12735</v>
      </c>
      <c r="BL20" s="199">
        <v>27524</v>
      </c>
      <c r="BM20" s="199">
        <v>28903</v>
      </c>
      <c r="BN20" s="199">
        <v>8097</v>
      </c>
      <c r="BO20" s="199">
        <v>18338</v>
      </c>
      <c r="BP20" s="199">
        <v>52305</v>
      </c>
      <c r="BQ20" s="199">
        <v>71365</v>
      </c>
      <c r="BR20" s="199">
        <v>57556</v>
      </c>
      <c r="BS20" s="199">
        <v>74933</v>
      </c>
      <c r="BT20" s="199">
        <v>17823</v>
      </c>
      <c r="BU20" s="200">
        <v>16744</v>
      </c>
      <c r="BV20" s="201">
        <v>25126</v>
      </c>
      <c r="BW20" s="294">
        <v>19337</v>
      </c>
      <c r="BX20" s="294">
        <v>30342</v>
      </c>
      <c r="BY20" s="294">
        <v>23355</v>
      </c>
      <c r="BZ20" s="294">
        <v>15415</v>
      </c>
      <c r="CA20" s="294">
        <v>19061</v>
      </c>
      <c r="CB20" s="294"/>
      <c r="CC20" s="294"/>
      <c r="CD20" s="294"/>
      <c r="CE20" s="294"/>
      <c r="CF20" s="294"/>
      <c r="CG20" s="295"/>
    </row>
    <row r="21" spans="1:85">
      <c r="A21" s="195" t="s">
        <v>109</v>
      </c>
      <c r="B21" s="196">
        <v>34083</v>
      </c>
      <c r="C21" s="196">
        <v>44761</v>
      </c>
      <c r="D21" s="196">
        <v>34253</v>
      </c>
      <c r="E21" s="196">
        <v>41463</v>
      </c>
      <c r="F21" s="196">
        <v>42165</v>
      </c>
      <c r="G21" s="196">
        <v>63712</v>
      </c>
      <c r="H21" s="196">
        <v>64790</v>
      </c>
      <c r="I21" s="196">
        <v>301803</v>
      </c>
      <c r="J21" s="196">
        <v>238333</v>
      </c>
      <c r="K21" s="196">
        <v>51832</v>
      </c>
      <c r="L21" s="196">
        <v>200143</v>
      </c>
      <c r="M21" s="197">
        <v>13694</v>
      </c>
      <c r="N21" s="198">
        <v>16996</v>
      </c>
      <c r="O21" s="196">
        <v>70235</v>
      </c>
      <c r="P21" s="196">
        <v>-9702</v>
      </c>
      <c r="Q21" s="196">
        <v>20523</v>
      </c>
      <c r="R21" s="196">
        <v>27717</v>
      </c>
      <c r="S21" s="196">
        <v>39947</v>
      </c>
      <c r="T21" s="196">
        <v>129636</v>
      </c>
      <c r="U21" s="196">
        <v>122279</v>
      </c>
      <c r="V21" s="196">
        <v>133581</v>
      </c>
      <c r="W21" s="196">
        <v>129126</v>
      </c>
      <c r="X21" s="196">
        <v>93557</v>
      </c>
      <c r="Y21" s="197">
        <v>55929</v>
      </c>
      <c r="Z21" s="198">
        <v>65402</v>
      </c>
      <c r="AA21" s="196">
        <v>40716</v>
      </c>
      <c r="AB21" s="196">
        <v>39342</v>
      </c>
      <c r="AC21" s="196">
        <v>38593</v>
      </c>
      <c r="AD21" s="196">
        <v>17653</v>
      </c>
      <c r="AE21" s="196">
        <v>44263</v>
      </c>
      <c r="AF21" s="196">
        <v>154764</v>
      </c>
      <c r="AG21" s="196">
        <v>196841</v>
      </c>
      <c r="AH21" s="196">
        <v>108064</v>
      </c>
      <c r="AI21" s="196">
        <v>139081</v>
      </c>
      <c r="AJ21" s="199">
        <v>65618</v>
      </c>
      <c r="AK21" s="200">
        <v>26593</v>
      </c>
      <c r="AL21" s="201">
        <v>118745</v>
      </c>
      <c r="AM21" s="199">
        <v>34732</v>
      </c>
      <c r="AN21" s="199">
        <v>32225</v>
      </c>
      <c r="AO21" s="199">
        <v>21753</v>
      </c>
      <c r="AP21" s="199">
        <v>53155</v>
      </c>
      <c r="AQ21" s="199">
        <v>27033</v>
      </c>
      <c r="AR21" s="196">
        <v>114229</v>
      </c>
      <c r="AS21" s="199">
        <v>285611</v>
      </c>
      <c r="AT21" s="196">
        <v>141740</v>
      </c>
      <c r="AU21" s="196">
        <v>76062</v>
      </c>
      <c r="AV21" s="196">
        <v>93504</v>
      </c>
      <c r="AW21" s="197">
        <v>22317</v>
      </c>
      <c r="AX21" s="198">
        <v>112402</v>
      </c>
      <c r="AY21" s="196">
        <v>19260</v>
      </c>
      <c r="AZ21" s="199">
        <v>28405</v>
      </c>
      <c r="BA21" s="196">
        <v>42320</v>
      </c>
      <c r="BB21" s="196">
        <v>29689</v>
      </c>
      <c r="BC21" s="199">
        <v>34718</v>
      </c>
      <c r="BD21" s="199">
        <v>135858</v>
      </c>
      <c r="BE21" s="199">
        <v>187156</v>
      </c>
      <c r="BF21" s="199">
        <v>172653</v>
      </c>
      <c r="BG21" s="196">
        <v>161316</v>
      </c>
      <c r="BH21" s="199">
        <v>61732</v>
      </c>
      <c r="BI21" s="200">
        <v>45543</v>
      </c>
      <c r="BJ21" s="201">
        <v>71150</v>
      </c>
      <c r="BK21" s="199">
        <v>18106</v>
      </c>
      <c r="BL21" s="199">
        <v>19217</v>
      </c>
      <c r="BM21" s="199">
        <v>74849</v>
      </c>
      <c r="BN21" s="199">
        <v>11976</v>
      </c>
      <c r="BO21" s="199">
        <v>53899</v>
      </c>
      <c r="BP21" s="199">
        <v>102979</v>
      </c>
      <c r="BQ21" s="199">
        <v>109795</v>
      </c>
      <c r="BR21" s="199">
        <v>69442</v>
      </c>
      <c r="BS21" s="199">
        <v>117654</v>
      </c>
      <c r="BT21" s="199">
        <v>42824</v>
      </c>
      <c r="BU21" s="200">
        <v>73722</v>
      </c>
      <c r="BV21" s="201">
        <v>229830</v>
      </c>
      <c r="BW21" s="294">
        <v>31430</v>
      </c>
      <c r="BX21" s="294">
        <v>57331</v>
      </c>
      <c r="BY21" s="294">
        <v>32479</v>
      </c>
      <c r="BZ21" s="294">
        <v>43501</v>
      </c>
      <c r="CA21" s="294">
        <v>66662</v>
      </c>
      <c r="CB21" s="294"/>
      <c r="CC21" s="294"/>
      <c r="CD21" s="294"/>
      <c r="CE21" s="294"/>
      <c r="CF21" s="294"/>
      <c r="CG21" s="295"/>
    </row>
    <row r="22" spans="1:85">
      <c r="A22" s="195" t="s">
        <v>110</v>
      </c>
      <c r="B22" s="196">
        <v>341697</v>
      </c>
      <c r="C22" s="196">
        <v>693108</v>
      </c>
      <c r="D22" s="196">
        <v>925811</v>
      </c>
      <c r="E22" s="196">
        <v>818302</v>
      </c>
      <c r="F22" s="196">
        <v>858130</v>
      </c>
      <c r="G22" s="196">
        <v>991158</v>
      </c>
      <c r="H22" s="196">
        <v>1638625</v>
      </c>
      <c r="I22" s="196">
        <v>1287795</v>
      </c>
      <c r="J22" s="196">
        <v>1377947</v>
      </c>
      <c r="K22" s="196">
        <v>1246760</v>
      </c>
      <c r="L22" s="196">
        <v>825211</v>
      </c>
      <c r="M22" s="197">
        <v>816401</v>
      </c>
      <c r="N22" s="198">
        <v>144954</v>
      </c>
      <c r="O22" s="196">
        <v>1134698</v>
      </c>
      <c r="P22" s="196">
        <v>839618</v>
      </c>
      <c r="Q22" s="196">
        <v>348539</v>
      </c>
      <c r="R22" s="196">
        <v>1467368</v>
      </c>
      <c r="S22" s="196">
        <v>1031916</v>
      </c>
      <c r="T22" s="196">
        <v>1293488</v>
      </c>
      <c r="U22" s="196">
        <v>481915</v>
      </c>
      <c r="V22" s="196">
        <v>1469359</v>
      </c>
      <c r="W22" s="196">
        <v>1015733</v>
      </c>
      <c r="X22" s="196">
        <v>1233842</v>
      </c>
      <c r="Y22" s="197">
        <v>915382</v>
      </c>
      <c r="Z22" s="198">
        <v>728656</v>
      </c>
      <c r="AA22" s="196">
        <v>495541</v>
      </c>
      <c r="AB22" s="196">
        <v>653096</v>
      </c>
      <c r="AC22" s="196">
        <v>745291</v>
      </c>
      <c r="AD22" s="196">
        <v>1160675</v>
      </c>
      <c r="AE22" s="196">
        <v>1487746</v>
      </c>
      <c r="AF22" s="196">
        <v>2191210</v>
      </c>
      <c r="AG22" s="196">
        <v>1498085</v>
      </c>
      <c r="AH22" s="196">
        <v>581105</v>
      </c>
      <c r="AI22" s="196">
        <v>1683851</v>
      </c>
      <c r="AJ22" s="199">
        <v>1856572</v>
      </c>
      <c r="AK22" s="200">
        <v>435675</v>
      </c>
      <c r="AL22" s="201">
        <v>633910</v>
      </c>
      <c r="AM22" s="199">
        <v>796113</v>
      </c>
      <c r="AN22" s="199">
        <v>1125800</v>
      </c>
      <c r="AO22" s="199">
        <v>708482</v>
      </c>
      <c r="AP22" s="199">
        <v>2025465</v>
      </c>
      <c r="AQ22" s="199">
        <v>690788</v>
      </c>
      <c r="AR22" s="196">
        <v>2405612</v>
      </c>
      <c r="AS22" s="199">
        <v>1851728</v>
      </c>
      <c r="AT22" s="196">
        <v>1878091</v>
      </c>
      <c r="AU22" s="196">
        <v>1472254</v>
      </c>
      <c r="AV22" s="196">
        <v>1122617</v>
      </c>
      <c r="AW22" s="197">
        <v>924361</v>
      </c>
      <c r="AX22" s="198">
        <v>1363883</v>
      </c>
      <c r="AY22" s="196">
        <v>1050967</v>
      </c>
      <c r="AZ22" s="199">
        <v>999765</v>
      </c>
      <c r="BA22" s="196">
        <v>770943</v>
      </c>
      <c r="BB22" s="196">
        <v>2072500</v>
      </c>
      <c r="BC22" s="199">
        <v>371798</v>
      </c>
      <c r="BD22" s="199">
        <v>2778517</v>
      </c>
      <c r="BE22" s="199">
        <v>1687648</v>
      </c>
      <c r="BF22" s="199">
        <v>1509930</v>
      </c>
      <c r="BG22" s="196">
        <v>2163998</v>
      </c>
      <c r="BH22" s="199">
        <v>1170391</v>
      </c>
      <c r="BI22" s="200">
        <v>1382110</v>
      </c>
      <c r="BJ22" s="201">
        <v>753118</v>
      </c>
      <c r="BK22" s="199">
        <v>630024</v>
      </c>
      <c r="BL22" s="199">
        <v>1438366</v>
      </c>
      <c r="BM22" s="199">
        <v>1230172</v>
      </c>
      <c r="BN22" s="199">
        <v>1546061</v>
      </c>
      <c r="BO22" s="199">
        <v>1139332</v>
      </c>
      <c r="BP22" s="199">
        <v>2457656</v>
      </c>
      <c r="BQ22" s="199">
        <v>1918580</v>
      </c>
      <c r="BR22" s="199">
        <v>1675741</v>
      </c>
      <c r="BS22" s="199">
        <v>1769448</v>
      </c>
      <c r="BT22" s="199">
        <v>564343</v>
      </c>
      <c r="BU22" s="200">
        <v>1743868</v>
      </c>
      <c r="BV22" s="201">
        <v>1094062</v>
      </c>
      <c r="BW22" s="294">
        <v>324628</v>
      </c>
      <c r="BX22" s="294">
        <v>1684705</v>
      </c>
      <c r="BY22" s="294">
        <v>1281411</v>
      </c>
      <c r="BZ22" s="294">
        <v>1710909</v>
      </c>
      <c r="CA22" s="294">
        <v>1739451</v>
      </c>
      <c r="CB22" s="294"/>
      <c r="CC22" s="294"/>
      <c r="CD22" s="294"/>
      <c r="CE22" s="294"/>
      <c r="CF22" s="294"/>
      <c r="CG22" s="295"/>
    </row>
    <row r="23" spans="1:85">
      <c r="A23" s="195" t="s">
        <v>111</v>
      </c>
      <c r="B23" s="196">
        <v>241494</v>
      </c>
      <c r="C23" s="196">
        <v>80360</v>
      </c>
      <c r="D23" s="196">
        <v>438330</v>
      </c>
      <c r="E23" s="196">
        <v>200293</v>
      </c>
      <c r="F23" s="196">
        <v>387519</v>
      </c>
      <c r="G23" s="196">
        <v>397893</v>
      </c>
      <c r="H23" s="196">
        <v>483898</v>
      </c>
      <c r="I23" s="196">
        <v>507642</v>
      </c>
      <c r="J23" s="196">
        <v>599582</v>
      </c>
      <c r="K23" s="196">
        <v>495809</v>
      </c>
      <c r="L23" s="196">
        <v>393186</v>
      </c>
      <c r="M23" s="197">
        <v>226553</v>
      </c>
      <c r="N23" s="198">
        <v>20661</v>
      </c>
      <c r="O23" s="196">
        <v>310968</v>
      </c>
      <c r="P23" s="196">
        <v>230702</v>
      </c>
      <c r="Q23" s="196">
        <v>167478</v>
      </c>
      <c r="R23" s="196">
        <v>460692</v>
      </c>
      <c r="S23" s="196">
        <v>367912</v>
      </c>
      <c r="T23" s="196">
        <v>572299</v>
      </c>
      <c r="U23" s="196">
        <v>55886</v>
      </c>
      <c r="V23" s="196">
        <v>539033</v>
      </c>
      <c r="W23" s="196">
        <v>513299</v>
      </c>
      <c r="X23" s="196">
        <v>571947</v>
      </c>
      <c r="Y23" s="197">
        <v>432514</v>
      </c>
      <c r="Z23" s="198">
        <v>334330</v>
      </c>
      <c r="AA23" s="196">
        <v>176130</v>
      </c>
      <c r="AB23" s="196">
        <v>166503</v>
      </c>
      <c r="AC23" s="196">
        <v>296348</v>
      </c>
      <c r="AD23" s="196">
        <v>453382</v>
      </c>
      <c r="AE23" s="196">
        <v>388628</v>
      </c>
      <c r="AF23" s="196">
        <v>1018472</v>
      </c>
      <c r="AG23" s="196">
        <v>566124</v>
      </c>
      <c r="AH23" s="196">
        <v>70986</v>
      </c>
      <c r="AI23" s="196">
        <v>738738</v>
      </c>
      <c r="AJ23" s="199">
        <v>799695</v>
      </c>
      <c r="AK23" s="200">
        <v>40232</v>
      </c>
      <c r="AL23" s="201">
        <v>366739</v>
      </c>
      <c r="AM23" s="199">
        <v>251348</v>
      </c>
      <c r="AN23" s="199">
        <v>202838</v>
      </c>
      <c r="AO23" s="199">
        <v>307057</v>
      </c>
      <c r="AP23" s="199">
        <v>438671</v>
      </c>
      <c r="AQ23" s="199">
        <v>32067</v>
      </c>
      <c r="AR23" s="196">
        <v>922201</v>
      </c>
      <c r="AS23" s="199">
        <v>498879</v>
      </c>
      <c r="AT23" s="196">
        <v>535385</v>
      </c>
      <c r="AU23" s="196">
        <v>656091</v>
      </c>
      <c r="AV23" s="196">
        <v>93714</v>
      </c>
      <c r="AW23" s="197">
        <v>427972</v>
      </c>
      <c r="AX23" s="198">
        <v>443232</v>
      </c>
      <c r="AY23" s="196">
        <v>341488</v>
      </c>
      <c r="AZ23" s="199">
        <v>207988</v>
      </c>
      <c r="BA23" s="196">
        <v>95323</v>
      </c>
      <c r="BB23" s="196">
        <v>737851</v>
      </c>
      <c r="BC23" s="199">
        <v>45085</v>
      </c>
      <c r="BD23" s="199">
        <v>873220</v>
      </c>
      <c r="BE23" s="199">
        <v>603874</v>
      </c>
      <c r="BF23" s="199">
        <v>454876</v>
      </c>
      <c r="BG23" s="196">
        <v>656006</v>
      </c>
      <c r="BH23" s="199">
        <v>372685</v>
      </c>
      <c r="BI23" s="200">
        <v>353862</v>
      </c>
      <c r="BJ23" s="201">
        <v>240848</v>
      </c>
      <c r="BK23" s="199">
        <v>27381</v>
      </c>
      <c r="BL23" s="199">
        <v>453770</v>
      </c>
      <c r="BM23" s="199">
        <v>423834</v>
      </c>
      <c r="BN23" s="199">
        <v>470508</v>
      </c>
      <c r="BO23" s="199">
        <v>83266</v>
      </c>
      <c r="BP23" s="199">
        <v>1101475</v>
      </c>
      <c r="BQ23" s="199">
        <v>619606</v>
      </c>
      <c r="BR23" s="199">
        <v>492727</v>
      </c>
      <c r="BS23" s="199">
        <v>724729</v>
      </c>
      <c r="BT23" s="199">
        <v>390869</v>
      </c>
      <c r="BU23" s="200">
        <v>247392</v>
      </c>
      <c r="BV23" s="201">
        <v>367656</v>
      </c>
      <c r="BW23" s="294">
        <v>192190</v>
      </c>
      <c r="BX23" s="294">
        <v>346069</v>
      </c>
      <c r="BY23" s="294">
        <v>441086</v>
      </c>
      <c r="BZ23" s="294">
        <v>572951</v>
      </c>
      <c r="CA23" s="294">
        <v>544045</v>
      </c>
      <c r="CB23" s="294"/>
      <c r="CC23" s="294"/>
      <c r="CD23" s="294"/>
      <c r="CE23" s="294"/>
      <c r="CF23" s="294"/>
      <c r="CG23" s="295"/>
    </row>
    <row r="24" spans="1:85">
      <c r="A24" s="195" t="s">
        <v>112</v>
      </c>
      <c r="B24" s="196">
        <v>14140</v>
      </c>
      <c r="C24" s="196">
        <v>13215</v>
      </c>
      <c r="D24" s="196">
        <v>13494</v>
      </c>
      <c r="E24" s="196">
        <v>4259</v>
      </c>
      <c r="F24" s="196">
        <v>32646</v>
      </c>
      <c r="G24" s="196">
        <v>19819</v>
      </c>
      <c r="H24" s="196">
        <v>35187</v>
      </c>
      <c r="I24" s="196">
        <v>28115</v>
      </c>
      <c r="J24" s="196">
        <v>26826</v>
      </c>
      <c r="K24" s="196">
        <v>28007</v>
      </c>
      <c r="L24" s="196">
        <v>15083</v>
      </c>
      <c r="M24" s="197">
        <v>14568</v>
      </c>
      <c r="N24" s="198">
        <v>467</v>
      </c>
      <c r="O24" s="196">
        <v>23996</v>
      </c>
      <c r="P24" s="196">
        <v>10159</v>
      </c>
      <c r="Q24" s="196">
        <v>13995</v>
      </c>
      <c r="R24" s="196">
        <v>21778</v>
      </c>
      <c r="S24" s="196">
        <v>17820</v>
      </c>
      <c r="T24" s="196">
        <v>23015</v>
      </c>
      <c r="U24" s="196">
        <v>0</v>
      </c>
      <c r="V24" s="196">
        <v>31577</v>
      </c>
      <c r="W24" s="196">
        <v>50108</v>
      </c>
      <c r="X24" s="196">
        <v>17130</v>
      </c>
      <c r="Y24" s="197">
        <v>14495</v>
      </c>
      <c r="Z24" s="198">
        <v>10710</v>
      </c>
      <c r="AA24" s="196">
        <v>3729</v>
      </c>
      <c r="AB24" s="196">
        <v>10410</v>
      </c>
      <c r="AC24" s="196">
        <v>11770</v>
      </c>
      <c r="AD24" s="196">
        <v>14821</v>
      </c>
      <c r="AE24" s="196">
        <v>22400</v>
      </c>
      <c r="AF24" s="196">
        <v>57626</v>
      </c>
      <c r="AG24" s="196">
        <v>27190</v>
      </c>
      <c r="AH24" s="196">
        <v>25235</v>
      </c>
      <c r="AI24" s="196">
        <v>21747</v>
      </c>
      <c r="AJ24" s="199">
        <v>30639</v>
      </c>
      <c r="AK24" s="200">
        <v>0</v>
      </c>
      <c r="AL24" s="201">
        <v>19195</v>
      </c>
      <c r="AM24" s="199">
        <v>17934</v>
      </c>
      <c r="AN24" s="199">
        <v>13800</v>
      </c>
      <c r="AO24" s="199">
        <v>25748</v>
      </c>
      <c r="AP24" s="199">
        <v>22405</v>
      </c>
      <c r="AQ24" s="199">
        <v>23530</v>
      </c>
      <c r="AR24" s="196">
        <v>5953</v>
      </c>
      <c r="AS24" s="199">
        <v>27348</v>
      </c>
      <c r="AT24" s="196">
        <v>54173</v>
      </c>
      <c r="AU24" s="196">
        <v>25095</v>
      </c>
      <c r="AV24" s="196">
        <v>0</v>
      </c>
      <c r="AW24" s="197">
        <v>44926</v>
      </c>
      <c r="AX24" s="198">
        <v>15159</v>
      </c>
      <c r="AY24" s="196">
        <v>9613</v>
      </c>
      <c r="AZ24" s="199">
        <v>10136</v>
      </c>
      <c r="BA24" s="196">
        <v>0</v>
      </c>
      <c r="BB24" s="196">
        <v>40881</v>
      </c>
      <c r="BC24" s="199">
        <v>27494</v>
      </c>
      <c r="BD24" s="199">
        <v>35181</v>
      </c>
      <c r="BE24" s="199">
        <v>30704</v>
      </c>
      <c r="BF24" s="199">
        <v>32644</v>
      </c>
      <c r="BG24" s="196">
        <v>32498</v>
      </c>
      <c r="BH24" s="199">
        <v>23754</v>
      </c>
      <c r="BI24" s="200">
        <v>18750</v>
      </c>
      <c r="BJ24" s="201">
        <v>31004</v>
      </c>
      <c r="BK24" s="199">
        <v>13169</v>
      </c>
      <c r="BL24" s="199">
        <v>11992</v>
      </c>
      <c r="BM24" s="199">
        <v>20809</v>
      </c>
      <c r="BN24" s="199">
        <v>19291</v>
      </c>
      <c r="BO24" s="199">
        <v>26385</v>
      </c>
      <c r="BP24" s="199">
        <v>40149</v>
      </c>
      <c r="BQ24" s="199">
        <v>35110</v>
      </c>
      <c r="BR24" s="199">
        <v>29095</v>
      </c>
      <c r="BS24" s="199">
        <v>36043</v>
      </c>
      <c r="BT24" s="199">
        <v>29710</v>
      </c>
      <c r="BU24" s="200">
        <v>24577</v>
      </c>
      <c r="BV24" s="201">
        <v>31695</v>
      </c>
      <c r="BW24" s="294">
        <v>12949</v>
      </c>
      <c r="BX24" s="294">
        <v>17486</v>
      </c>
      <c r="BY24" s="294">
        <v>21867</v>
      </c>
      <c r="BZ24" s="294">
        <v>23734</v>
      </c>
      <c r="CA24" s="294">
        <v>27567</v>
      </c>
      <c r="CB24" s="294"/>
      <c r="CC24" s="294"/>
      <c r="CD24" s="294"/>
      <c r="CE24" s="294"/>
      <c r="CF24" s="294"/>
      <c r="CG24" s="295"/>
    </row>
    <row r="25" spans="1:85">
      <c r="A25" s="195" t="s">
        <v>113</v>
      </c>
      <c r="B25" s="196">
        <v>8717</v>
      </c>
      <c r="C25" s="196">
        <v>8781</v>
      </c>
      <c r="D25" s="196">
        <v>8350</v>
      </c>
      <c r="E25" s="196">
        <v>6806</v>
      </c>
      <c r="F25" s="196">
        <v>7849</v>
      </c>
      <c r="G25" s="196">
        <v>6578</v>
      </c>
      <c r="H25" s="196">
        <v>20977</v>
      </c>
      <c r="I25" s="196">
        <v>43067</v>
      </c>
      <c r="J25" s="196">
        <v>7720</v>
      </c>
      <c r="K25" s="196">
        <v>31757</v>
      </c>
      <c r="L25" s="196">
        <v>44703</v>
      </c>
      <c r="M25" s="197">
        <v>650</v>
      </c>
      <c r="N25" s="198">
        <v>3417</v>
      </c>
      <c r="O25" s="196">
        <v>-36074</v>
      </c>
      <c r="P25" s="196">
        <v>5071</v>
      </c>
      <c r="Q25" s="196">
        <v>1518</v>
      </c>
      <c r="R25" s="196">
        <v>1307</v>
      </c>
      <c r="S25" s="196">
        <v>8345</v>
      </c>
      <c r="T25" s="196">
        <v>26586</v>
      </c>
      <c r="U25" s="196">
        <v>4273</v>
      </c>
      <c r="V25" s="196">
        <v>10433</v>
      </c>
      <c r="W25" s="196">
        <v>4512</v>
      </c>
      <c r="X25" s="196">
        <v>48822</v>
      </c>
      <c r="Y25" s="197">
        <v>1055</v>
      </c>
      <c r="Z25" s="198">
        <v>3003</v>
      </c>
      <c r="AA25" s="196">
        <v>16757</v>
      </c>
      <c r="AB25" s="196">
        <v>26409</v>
      </c>
      <c r="AC25" s="196">
        <v>8381</v>
      </c>
      <c r="AD25" s="196">
        <v>18330</v>
      </c>
      <c r="AE25" s="196">
        <v>2044</v>
      </c>
      <c r="AF25" s="196">
        <v>39101</v>
      </c>
      <c r="AG25" s="196">
        <v>8540</v>
      </c>
      <c r="AH25" s="196">
        <v>8386</v>
      </c>
      <c r="AI25" s="196">
        <v>35174</v>
      </c>
      <c r="AJ25" s="199">
        <v>29768</v>
      </c>
      <c r="AK25" s="200">
        <v>5000</v>
      </c>
      <c r="AL25" s="201">
        <v>9699</v>
      </c>
      <c r="AM25" s="199">
        <v>14565</v>
      </c>
      <c r="AN25" s="199">
        <v>490</v>
      </c>
      <c r="AO25" s="199">
        <v>14696</v>
      </c>
      <c r="AP25" s="199">
        <v>13843</v>
      </c>
      <c r="AQ25" s="199">
        <v>4620</v>
      </c>
      <c r="AR25" s="196">
        <v>45670</v>
      </c>
      <c r="AS25" s="199">
        <v>6705</v>
      </c>
      <c r="AT25" s="196">
        <v>8543</v>
      </c>
      <c r="AU25" s="196">
        <v>35041</v>
      </c>
      <c r="AV25" s="196">
        <v>8134</v>
      </c>
      <c r="AW25" s="197">
        <v>20095</v>
      </c>
      <c r="AX25" s="198">
        <v>25502</v>
      </c>
      <c r="AY25" s="196">
        <v>11444</v>
      </c>
      <c r="AZ25" s="199">
        <v>0</v>
      </c>
      <c r="BA25" s="196">
        <v>1559</v>
      </c>
      <c r="BB25" s="196">
        <v>7277</v>
      </c>
      <c r="BC25" s="199">
        <v>795</v>
      </c>
      <c r="BD25" s="199">
        <v>49588</v>
      </c>
      <c r="BE25" s="199">
        <v>9758</v>
      </c>
      <c r="BF25" s="199">
        <v>17919</v>
      </c>
      <c r="BG25" s="196">
        <v>28740</v>
      </c>
      <c r="BH25" s="199">
        <v>7250</v>
      </c>
      <c r="BI25" s="200">
        <v>1735</v>
      </c>
      <c r="BJ25" s="201">
        <v>17257</v>
      </c>
      <c r="BK25" s="199">
        <v>1175</v>
      </c>
      <c r="BL25" s="199">
        <v>1055</v>
      </c>
      <c r="BM25" s="199">
        <v>10069</v>
      </c>
      <c r="BN25" s="199">
        <v>3714</v>
      </c>
      <c r="BO25" s="199">
        <v>8978</v>
      </c>
      <c r="BP25" s="199">
        <v>34309</v>
      </c>
      <c r="BQ25" s="199">
        <v>10111</v>
      </c>
      <c r="BR25" s="199">
        <v>4865</v>
      </c>
      <c r="BS25" s="199">
        <v>35983</v>
      </c>
      <c r="BT25" s="199">
        <v>985</v>
      </c>
      <c r="BU25" s="200">
        <v>4425</v>
      </c>
      <c r="BV25" s="201">
        <v>21599</v>
      </c>
      <c r="BW25" s="305">
        <v>0</v>
      </c>
      <c r="BX25" s="294">
        <v>13</v>
      </c>
      <c r="BY25" s="294">
        <v>3064</v>
      </c>
      <c r="BZ25" s="294">
        <v>8815</v>
      </c>
      <c r="CA25" s="294">
        <v>1331</v>
      </c>
      <c r="CB25" s="294"/>
      <c r="CC25" s="294"/>
      <c r="CD25" s="294"/>
      <c r="CE25" s="294"/>
      <c r="CF25" s="294"/>
      <c r="CG25" s="295"/>
    </row>
    <row r="26" spans="1:85">
      <c r="A26" s="195" t="s">
        <v>114</v>
      </c>
      <c r="B26" s="196">
        <v>14760</v>
      </c>
      <c r="C26" s="196">
        <v>0</v>
      </c>
      <c r="D26" s="196">
        <v>36869</v>
      </c>
      <c r="E26" s="196">
        <v>20668</v>
      </c>
      <c r="F26" s="196">
        <v>4029</v>
      </c>
      <c r="G26" s="196">
        <v>42323</v>
      </c>
      <c r="H26" s="196">
        <v>26274</v>
      </c>
      <c r="I26" s="196">
        <v>29366</v>
      </c>
      <c r="J26" s="196">
        <v>22718</v>
      </c>
      <c r="K26" s="196">
        <v>29924</v>
      </c>
      <c r="L26" s="196">
        <v>24860</v>
      </c>
      <c r="M26" s="197">
        <v>18150</v>
      </c>
      <c r="N26" s="198">
        <v>585</v>
      </c>
      <c r="O26" s="196">
        <v>32255</v>
      </c>
      <c r="P26" s="196">
        <v>16070</v>
      </c>
      <c r="Q26" s="196">
        <v>4325</v>
      </c>
      <c r="R26" s="196">
        <v>36436</v>
      </c>
      <c r="S26" s="196">
        <v>25186</v>
      </c>
      <c r="T26" s="196">
        <v>23473</v>
      </c>
      <c r="U26" s="196">
        <v>24961</v>
      </c>
      <c r="V26" s="196">
        <v>26458</v>
      </c>
      <c r="W26" s="196">
        <v>23024</v>
      </c>
      <c r="X26" s="196">
        <v>21656</v>
      </c>
      <c r="Y26" s="197">
        <v>14171</v>
      </c>
      <c r="Z26" s="198">
        <v>7774</v>
      </c>
      <c r="AA26" s="196">
        <v>10278</v>
      </c>
      <c r="AB26" s="196">
        <v>14254</v>
      </c>
      <c r="AC26" s="196">
        <v>32781</v>
      </c>
      <c r="AD26" s="196">
        <v>21522</v>
      </c>
      <c r="AE26" s="196">
        <v>30136</v>
      </c>
      <c r="AF26" s="196">
        <v>22424</v>
      </c>
      <c r="AG26" s="196">
        <v>25221</v>
      </c>
      <c r="AH26" s="196">
        <v>22756</v>
      </c>
      <c r="AI26" s="196">
        <v>36323</v>
      </c>
      <c r="AJ26" s="199">
        <v>22847</v>
      </c>
      <c r="AK26" s="200">
        <v>15112</v>
      </c>
      <c r="AL26" s="201">
        <v>18893</v>
      </c>
      <c r="AM26" s="199">
        <v>13048</v>
      </c>
      <c r="AN26" s="199">
        <v>20406</v>
      </c>
      <c r="AO26" s="199">
        <v>21127</v>
      </c>
      <c r="AP26" s="199">
        <v>25485</v>
      </c>
      <c r="AQ26" s="199">
        <v>17239</v>
      </c>
      <c r="AR26" s="196">
        <v>30049</v>
      </c>
      <c r="AS26" s="199">
        <v>29794</v>
      </c>
      <c r="AT26" s="196">
        <v>29030</v>
      </c>
      <c r="AU26" s="196">
        <v>28664</v>
      </c>
      <c r="AV26" s="196">
        <v>21328</v>
      </c>
      <c r="AW26" s="197">
        <v>15819</v>
      </c>
      <c r="AX26" s="198">
        <v>20172</v>
      </c>
      <c r="AY26" s="196">
        <v>14641</v>
      </c>
      <c r="AZ26" s="199">
        <v>15147</v>
      </c>
      <c r="BA26" s="196">
        <v>25011</v>
      </c>
      <c r="BB26" s="196">
        <v>20962</v>
      </c>
      <c r="BC26" s="199">
        <v>0</v>
      </c>
      <c r="BD26" s="199">
        <v>49147</v>
      </c>
      <c r="BE26" s="199">
        <v>27170</v>
      </c>
      <c r="BF26" s="199">
        <v>26659</v>
      </c>
      <c r="BG26" s="196">
        <v>27400</v>
      </c>
      <c r="BH26" s="199">
        <v>25478</v>
      </c>
      <c r="BI26" s="200">
        <v>21347</v>
      </c>
      <c r="BJ26" s="201">
        <v>2833</v>
      </c>
      <c r="BK26" s="199">
        <v>1672</v>
      </c>
      <c r="BL26" s="199">
        <v>2277</v>
      </c>
      <c r="BM26" s="199">
        <v>3037</v>
      </c>
      <c r="BN26" s="199">
        <v>7551</v>
      </c>
      <c r="BO26" s="199">
        <v>10010</v>
      </c>
      <c r="BP26" s="199">
        <v>10344</v>
      </c>
      <c r="BQ26" s="199">
        <v>14396</v>
      </c>
      <c r="BR26" s="199">
        <v>4834</v>
      </c>
      <c r="BS26" s="199">
        <v>29158</v>
      </c>
      <c r="BT26" s="199">
        <f>4326+1854</f>
        <v>6180</v>
      </c>
      <c r="BU26" s="200">
        <v>2904</v>
      </c>
      <c r="BV26" s="201">
        <v>4333</v>
      </c>
      <c r="BW26" s="294">
        <v>252</v>
      </c>
      <c r="BX26" s="294">
        <v>2512</v>
      </c>
      <c r="BY26" s="294">
        <v>14586</v>
      </c>
      <c r="BZ26" s="294">
        <v>5640</v>
      </c>
      <c r="CA26" s="294">
        <v>7940</v>
      </c>
      <c r="CB26" s="294"/>
      <c r="CC26" s="294"/>
      <c r="CD26" s="294"/>
      <c r="CE26" s="294"/>
      <c r="CF26" s="294"/>
      <c r="CG26" s="295"/>
    </row>
    <row r="27" spans="1:85">
      <c r="A27" s="195" t="s">
        <v>115</v>
      </c>
      <c r="B27" s="196">
        <v>437140</v>
      </c>
      <c r="C27" s="196">
        <v>476934</v>
      </c>
      <c r="D27" s="196">
        <v>1450600</v>
      </c>
      <c r="E27" s="196">
        <v>510044</v>
      </c>
      <c r="F27" s="196">
        <v>410707</v>
      </c>
      <c r="G27" s="196">
        <v>372756</v>
      </c>
      <c r="H27" s="196">
        <v>870857</v>
      </c>
      <c r="I27" s="196">
        <v>1848575</v>
      </c>
      <c r="J27" s="196">
        <v>2232208</v>
      </c>
      <c r="K27" s="196">
        <v>1204171</v>
      </c>
      <c r="L27" s="196">
        <v>872846</v>
      </c>
      <c r="M27" s="197">
        <v>537990</v>
      </c>
      <c r="N27" s="198">
        <v>422959</v>
      </c>
      <c r="O27" s="196">
        <v>1455166</v>
      </c>
      <c r="P27" s="196">
        <v>945764</v>
      </c>
      <c r="Q27" s="196">
        <v>227852</v>
      </c>
      <c r="R27" s="196">
        <v>741038</v>
      </c>
      <c r="S27" s="196">
        <v>473405</v>
      </c>
      <c r="T27" s="196">
        <v>1052841</v>
      </c>
      <c r="U27" s="196">
        <v>1041201</v>
      </c>
      <c r="V27" s="196">
        <v>2250734</v>
      </c>
      <c r="W27" s="196">
        <v>1626573</v>
      </c>
      <c r="X27" s="196">
        <v>1463260</v>
      </c>
      <c r="Y27" s="197">
        <v>393529</v>
      </c>
      <c r="Z27" s="198">
        <v>687580</v>
      </c>
      <c r="AA27" s="196">
        <v>774926</v>
      </c>
      <c r="AB27" s="196">
        <v>766512</v>
      </c>
      <c r="AC27" s="196">
        <v>872750</v>
      </c>
      <c r="AD27" s="196">
        <v>549620</v>
      </c>
      <c r="AE27" s="196">
        <v>520146</v>
      </c>
      <c r="AF27" s="196">
        <v>1222468</v>
      </c>
      <c r="AG27" s="196">
        <v>2830869</v>
      </c>
      <c r="AH27" s="196">
        <v>1275100</v>
      </c>
      <c r="AI27" s="196">
        <v>2119355</v>
      </c>
      <c r="AJ27" s="199">
        <v>1359312</v>
      </c>
      <c r="AK27" s="200">
        <v>391798</v>
      </c>
      <c r="AL27" s="201">
        <v>740638</v>
      </c>
      <c r="AM27" s="199">
        <v>975262</v>
      </c>
      <c r="AN27" s="199">
        <v>1009106</v>
      </c>
      <c r="AO27" s="199">
        <v>1100635</v>
      </c>
      <c r="AP27" s="199">
        <v>860205</v>
      </c>
      <c r="AQ27" s="199">
        <v>302353</v>
      </c>
      <c r="AR27" s="196">
        <v>1851368</v>
      </c>
      <c r="AS27" s="199">
        <v>2906782</v>
      </c>
      <c r="AT27" s="196">
        <v>2543346</v>
      </c>
      <c r="AU27" s="196">
        <v>1943788</v>
      </c>
      <c r="AV27" s="196">
        <v>640447</v>
      </c>
      <c r="AW27" s="197">
        <v>595898</v>
      </c>
      <c r="AX27" s="198">
        <v>1193344</v>
      </c>
      <c r="AY27" s="196">
        <v>1783643</v>
      </c>
      <c r="AZ27" s="199">
        <v>1121861</v>
      </c>
      <c r="BA27" s="196">
        <v>613475</v>
      </c>
      <c r="BB27" s="196">
        <v>854980</v>
      </c>
      <c r="BC27" s="199">
        <v>296028</v>
      </c>
      <c r="BD27" s="199">
        <v>1889073</v>
      </c>
      <c r="BE27" s="199">
        <v>3249658</v>
      </c>
      <c r="BF27" s="199">
        <v>2865888</v>
      </c>
      <c r="BG27" s="196">
        <v>2260100</v>
      </c>
      <c r="BH27" s="199">
        <v>1057114</v>
      </c>
      <c r="BI27" s="200">
        <v>573810</v>
      </c>
      <c r="BJ27" s="201">
        <v>704294</v>
      </c>
      <c r="BK27" s="199">
        <v>889485</v>
      </c>
      <c r="BL27" s="199">
        <v>1469703</v>
      </c>
      <c r="BM27" s="199">
        <v>1149417</v>
      </c>
      <c r="BN27" s="199">
        <v>411655</v>
      </c>
      <c r="BO27" s="199">
        <v>428093</v>
      </c>
      <c r="BP27" s="199">
        <v>2308890</v>
      </c>
      <c r="BQ27" s="199">
        <v>2900268</v>
      </c>
      <c r="BR27" s="199">
        <v>2491784</v>
      </c>
      <c r="BS27" s="199">
        <v>2948482</v>
      </c>
      <c r="BT27" s="199">
        <v>600211</v>
      </c>
      <c r="BU27" s="200">
        <v>825948</v>
      </c>
      <c r="BV27" s="201">
        <v>1466932</v>
      </c>
      <c r="BW27" s="294">
        <v>568304</v>
      </c>
      <c r="BX27" s="294">
        <v>1544911</v>
      </c>
      <c r="BY27" s="294">
        <v>1174950</v>
      </c>
      <c r="BZ27" s="294">
        <v>711142</v>
      </c>
      <c r="CA27" s="294">
        <v>862167</v>
      </c>
      <c r="CB27" s="294"/>
      <c r="CC27" s="294"/>
      <c r="CD27" s="294"/>
      <c r="CE27" s="294"/>
      <c r="CF27" s="294"/>
      <c r="CG27" s="295"/>
    </row>
    <row r="28" spans="1:85" ht="13.5" thickBot="1">
      <c r="A28" s="195" t="s">
        <v>116</v>
      </c>
      <c r="B28" s="196">
        <v>6829</v>
      </c>
      <c r="C28" s="196">
        <v>46108</v>
      </c>
      <c r="D28" s="196">
        <v>24207</v>
      </c>
      <c r="E28" s="196">
        <v>27301</v>
      </c>
      <c r="F28" s="196">
        <v>30680</v>
      </c>
      <c r="G28" s="196">
        <v>37757</v>
      </c>
      <c r="H28" s="196">
        <v>64132</v>
      </c>
      <c r="I28" s="196">
        <v>37630</v>
      </c>
      <c r="J28" s="196">
        <v>31572</v>
      </c>
      <c r="K28" s="196">
        <v>72953</v>
      </c>
      <c r="L28" s="196">
        <v>33952</v>
      </c>
      <c r="M28" s="197">
        <v>53914</v>
      </c>
      <c r="N28" s="198">
        <v>16588</v>
      </c>
      <c r="O28" s="196">
        <v>22971</v>
      </c>
      <c r="P28" s="196">
        <v>5105</v>
      </c>
      <c r="Q28" s="196">
        <v>35810</v>
      </c>
      <c r="R28" s="196">
        <v>24854</v>
      </c>
      <c r="S28" s="196">
        <v>19967</v>
      </c>
      <c r="T28" s="196">
        <v>83527</v>
      </c>
      <c r="U28" s="196">
        <v>24672</v>
      </c>
      <c r="V28" s="196">
        <v>60001</v>
      </c>
      <c r="W28" s="196">
        <v>39348</v>
      </c>
      <c r="X28" s="196">
        <v>123429</v>
      </c>
      <c r="Y28" s="197">
        <v>14044</v>
      </c>
      <c r="Z28" s="198">
        <v>33542</v>
      </c>
      <c r="AA28" s="196">
        <v>26604</v>
      </c>
      <c r="AB28" s="196">
        <v>3471</v>
      </c>
      <c r="AC28" s="196">
        <v>8855</v>
      </c>
      <c r="AD28" s="196">
        <v>22932</v>
      </c>
      <c r="AE28" s="196">
        <v>31773</v>
      </c>
      <c r="AF28" s="196">
        <v>81435</v>
      </c>
      <c r="AG28" s="196">
        <v>83065</v>
      </c>
      <c r="AH28" s="196">
        <v>16513</v>
      </c>
      <c r="AI28" s="196">
        <v>77747</v>
      </c>
      <c r="AJ28" s="199">
        <v>64204</v>
      </c>
      <c r="AK28" s="200">
        <v>10270</v>
      </c>
      <c r="AL28" s="201">
        <v>62985</v>
      </c>
      <c r="AM28" s="199">
        <v>30236</v>
      </c>
      <c r="AN28" s="199">
        <v>-4054</v>
      </c>
      <c r="AO28" s="199">
        <v>23134</v>
      </c>
      <c r="AP28" s="199">
        <v>53667</v>
      </c>
      <c r="AQ28" s="199">
        <v>6095</v>
      </c>
      <c r="AR28" s="196">
        <v>126960</v>
      </c>
      <c r="AS28" s="199">
        <v>22974</v>
      </c>
      <c r="AT28" s="196">
        <v>76470</v>
      </c>
      <c r="AU28" s="196">
        <v>53349</v>
      </c>
      <c r="AV28" s="196">
        <v>16514</v>
      </c>
      <c r="AW28" s="197">
        <v>13073</v>
      </c>
      <c r="AX28" s="198">
        <v>98588</v>
      </c>
      <c r="AY28" s="196">
        <v>892</v>
      </c>
      <c r="AZ28" s="199">
        <v>11361</v>
      </c>
      <c r="BA28" s="196">
        <v>32981</v>
      </c>
      <c r="BB28" s="196">
        <v>31818</v>
      </c>
      <c r="BC28" s="199">
        <v>3452</v>
      </c>
      <c r="BD28" s="199">
        <v>122571</v>
      </c>
      <c r="BE28" s="199">
        <v>42209</v>
      </c>
      <c r="BF28" s="199">
        <v>20018</v>
      </c>
      <c r="BG28" s="196">
        <v>106145</v>
      </c>
      <c r="BH28" s="199">
        <v>49755</v>
      </c>
      <c r="BI28" s="200">
        <v>30476</v>
      </c>
      <c r="BJ28" s="201">
        <v>15156</v>
      </c>
      <c r="BK28" s="199">
        <v>4752</v>
      </c>
      <c r="BL28" s="199">
        <v>21045</v>
      </c>
      <c r="BM28" s="199">
        <v>16271</v>
      </c>
      <c r="BN28" s="199">
        <v>26007</v>
      </c>
      <c r="BO28" s="199">
        <v>38810</v>
      </c>
      <c r="BP28" s="199">
        <v>112994</v>
      </c>
      <c r="BQ28" s="199">
        <v>49351</v>
      </c>
      <c r="BR28" s="199">
        <v>21487</v>
      </c>
      <c r="BS28" s="199">
        <v>117396</v>
      </c>
      <c r="BT28" s="199">
        <v>67141</v>
      </c>
      <c r="BU28" s="200">
        <v>17966</v>
      </c>
      <c r="BV28" s="201">
        <v>38247</v>
      </c>
      <c r="BW28" s="294">
        <v>30072</v>
      </c>
      <c r="BX28" s="294">
        <v>60</v>
      </c>
      <c r="BY28" s="294">
        <v>21203</v>
      </c>
      <c r="BZ28" s="294">
        <v>20576</v>
      </c>
      <c r="CA28" s="294">
        <v>27444</v>
      </c>
      <c r="CB28" s="294"/>
      <c r="CC28" s="294"/>
      <c r="CD28" s="294"/>
      <c r="CE28" s="294"/>
      <c r="CF28" s="294"/>
      <c r="CG28" s="295"/>
    </row>
    <row r="29" spans="1:85" ht="13.5" thickBot="1">
      <c r="A29" s="202" t="s">
        <v>117</v>
      </c>
      <c r="B29" s="203">
        <v>4345832</v>
      </c>
      <c r="C29" s="203">
        <v>5203065</v>
      </c>
      <c r="D29" s="203">
        <v>13651045</v>
      </c>
      <c r="E29" s="203">
        <v>9232222</v>
      </c>
      <c r="F29" s="203">
        <v>9262130</v>
      </c>
      <c r="G29" s="203">
        <v>10107444</v>
      </c>
      <c r="H29" s="203">
        <v>13357870</v>
      </c>
      <c r="I29" s="203">
        <v>12776705</v>
      </c>
      <c r="J29" s="203">
        <v>14058026</v>
      </c>
      <c r="K29" s="203">
        <v>10716300</v>
      </c>
      <c r="L29" s="203">
        <v>11116558</v>
      </c>
      <c r="M29" s="204">
        <v>8451255</v>
      </c>
      <c r="N29" s="205">
        <v>5089968</v>
      </c>
      <c r="O29" s="203">
        <v>12996643</v>
      </c>
      <c r="P29" s="203">
        <v>9033705</v>
      </c>
      <c r="Q29" s="203">
        <v>6659443</v>
      </c>
      <c r="R29" s="203">
        <v>13154379</v>
      </c>
      <c r="S29" s="203">
        <v>10168881</v>
      </c>
      <c r="T29" s="203">
        <v>14580930</v>
      </c>
      <c r="U29" s="203">
        <v>6812259</v>
      </c>
      <c r="V29" s="203">
        <v>14884314</v>
      </c>
      <c r="W29" s="203">
        <v>13103848</v>
      </c>
      <c r="X29" s="203">
        <v>14615921</v>
      </c>
      <c r="Y29" s="204">
        <v>9819600</v>
      </c>
      <c r="Z29" s="205">
        <v>7917411</v>
      </c>
      <c r="AA29" s="203">
        <v>6892252</v>
      </c>
      <c r="AB29" s="203">
        <v>8630333</v>
      </c>
      <c r="AC29" s="203">
        <v>10657093</v>
      </c>
      <c r="AD29" s="203">
        <v>12267723</v>
      </c>
      <c r="AE29" s="203">
        <v>12363509</v>
      </c>
      <c r="AF29" s="203">
        <v>20665873</v>
      </c>
      <c r="AG29" s="203">
        <v>15891054</v>
      </c>
      <c r="AH29" s="203">
        <v>7685076</v>
      </c>
      <c r="AI29" s="203">
        <v>16365513</v>
      </c>
      <c r="AJ29" s="206">
        <v>19311908</v>
      </c>
      <c r="AK29" s="207">
        <v>5426174</v>
      </c>
      <c r="AL29" s="208">
        <v>9211568</v>
      </c>
      <c r="AM29" s="206">
        <v>9103626</v>
      </c>
      <c r="AN29" s="206">
        <v>10372713</v>
      </c>
      <c r="AO29" s="206">
        <v>11562966</v>
      </c>
      <c r="AP29" s="206">
        <v>17442461</v>
      </c>
      <c r="AQ29" s="206">
        <v>6516189</v>
      </c>
      <c r="AR29" s="203">
        <v>22860937</v>
      </c>
      <c r="AS29" s="206">
        <v>18670196</v>
      </c>
      <c r="AT29" s="203">
        <v>18362361</v>
      </c>
      <c r="AU29" s="203">
        <v>16884422</v>
      </c>
      <c r="AV29" s="203">
        <v>10305379</v>
      </c>
      <c r="AW29" s="204">
        <v>10288281</v>
      </c>
      <c r="AX29" s="205">
        <v>15189939</v>
      </c>
      <c r="AY29" s="203">
        <v>11047291</v>
      </c>
      <c r="AZ29" s="206">
        <v>10963540</v>
      </c>
      <c r="BA29" s="203">
        <v>10103678</v>
      </c>
      <c r="BB29" s="203">
        <v>17645685</v>
      </c>
      <c r="BC29" s="206">
        <v>5390520</v>
      </c>
      <c r="BD29" s="206">
        <v>25982979</v>
      </c>
      <c r="BE29" s="206">
        <v>18042928</v>
      </c>
      <c r="BF29" s="206">
        <v>19213498</v>
      </c>
      <c r="BG29" s="203">
        <v>20400031</v>
      </c>
      <c r="BH29" s="206">
        <v>12889449</v>
      </c>
      <c r="BI29" s="207">
        <v>13698527</v>
      </c>
      <c r="BJ29" s="309">
        <f t="shared" ref="BJ29:CG29" si="2">SUM(BJ19:BJ28)</f>
        <v>9174892</v>
      </c>
      <c r="BK29" s="309">
        <f t="shared" si="2"/>
        <v>5987907</v>
      </c>
      <c r="BL29" s="309">
        <f t="shared" si="2"/>
        <v>16266013</v>
      </c>
      <c r="BM29" s="309">
        <f t="shared" si="2"/>
        <v>12610593</v>
      </c>
      <c r="BN29" s="309">
        <f t="shared" si="2"/>
        <v>12598934</v>
      </c>
      <c r="BO29" s="309">
        <f t="shared" si="2"/>
        <v>9677940</v>
      </c>
      <c r="BP29" s="309">
        <f t="shared" si="2"/>
        <v>26106763</v>
      </c>
      <c r="BQ29" s="309">
        <f t="shared" si="2"/>
        <v>20697919</v>
      </c>
      <c r="BR29" s="309">
        <f t="shared" si="2"/>
        <v>19040839</v>
      </c>
      <c r="BS29" s="309">
        <f t="shared" si="2"/>
        <v>20224816</v>
      </c>
      <c r="BT29" s="309">
        <f t="shared" si="2"/>
        <v>8100121</v>
      </c>
      <c r="BU29" s="309">
        <f t="shared" si="2"/>
        <v>17463754</v>
      </c>
      <c r="BV29" s="309">
        <f t="shared" si="2"/>
        <v>12726698</v>
      </c>
      <c r="BW29" s="309">
        <f t="shared" si="2"/>
        <v>5263285</v>
      </c>
      <c r="BX29" s="309">
        <f t="shared" si="2"/>
        <v>17955389</v>
      </c>
      <c r="BY29" s="309">
        <f t="shared" si="2"/>
        <v>13923301</v>
      </c>
      <c r="BZ29" s="309">
        <f t="shared" si="2"/>
        <v>16959729</v>
      </c>
      <c r="CA29" s="309">
        <f t="shared" si="2"/>
        <v>16704023</v>
      </c>
      <c r="CB29" s="309">
        <f t="shared" si="2"/>
        <v>0</v>
      </c>
      <c r="CC29" s="309">
        <f t="shared" si="2"/>
        <v>0</v>
      </c>
      <c r="CD29" s="309">
        <f t="shared" si="2"/>
        <v>0</v>
      </c>
      <c r="CE29" s="309">
        <f t="shared" si="2"/>
        <v>0</v>
      </c>
      <c r="CF29" s="309">
        <f t="shared" si="2"/>
        <v>0</v>
      </c>
      <c r="CG29" s="309">
        <f t="shared" si="2"/>
        <v>0</v>
      </c>
    </row>
    <row r="30" spans="1:85">
      <c r="A30" s="158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4"/>
      <c r="N30" s="152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4"/>
      <c r="Z30" s="152"/>
      <c r="AA30" s="153"/>
      <c r="AB30" s="153"/>
      <c r="AC30" s="153"/>
      <c r="AD30" s="153"/>
      <c r="AE30" s="153"/>
      <c r="AF30" s="153"/>
      <c r="AG30" s="153"/>
      <c r="AH30" s="153"/>
      <c r="AI30" s="153"/>
      <c r="AJ30" s="106"/>
      <c r="AK30" s="150"/>
      <c r="AL30" s="151"/>
      <c r="AM30" s="106"/>
      <c r="AN30" s="106"/>
      <c r="AO30" s="106"/>
      <c r="AP30" s="106"/>
      <c r="AQ30" s="106"/>
      <c r="AR30" s="105"/>
      <c r="AS30" s="106"/>
      <c r="AT30" s="105"/>
      <c r="AU30" s="105"/>
      <c r="AV30" s="105"/>
      <c r="AW30" s="144"/>
      <c r="AX30" s="145"/>
      <c r="AY30" s="105"/>
      <c r="AZ30" s="106"/>
      <c r="BA30" s="105"/>
      <c r="BB30" s="105"/>
      <c r="BC30" s="106"/>
      <c r="BD30" s="106"/>
      <c r="BE30" s="106"/>
      <c r="BF30" s="106"/>
      <c r="BG30" s="105"/>
      <c r="BH30" s="106"/>
      <c r="BI30" s="150"/>
      <c r="BJ30" s="151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50"/>
      <c r="BV30" s="151"/>
      <c r="BW30" s="290"/>
      <c r="BX30" s="290"/>
      <c r="BY30" s="290"/>
      <c r="BZ30" s="290"/>
      <c r="CA30" s="290"/>
      <c r="CB30" s="290"/>
      <c r="CC30" s="290"/>
      <c r="CD30" s="290"/>
      <c r="CE30" s="290"/>
      <c r="CF30" s="290"/>
      <c r="CG30" s="291"/>
    </row>
    <row r="31" spans="1:85">
      <c r="A31" s="209" t="s">
        <v>118</v>
      </c>
      <c r="B31" s="210">
        <v>137415</v>
      </c>
      <c r="C31" s="210">
        <v>93331</v>
      </c>
      <c r="D31" s="210">
        <v>479781</v>
      </c>
      <c r="E31" s="210">
        <v>283845</v>
      </c>
      <c r="F31" s="210">
        <v>347164</v>
      </c>
      <c r="G31" s="210">
        <v>361738</v>
      </c>
      <c r="H31" s="210">
        <v>565830</v>
      </c>
      <c r="I31" s="210">
        <v>624223</v>
      </c>
      <c r="J31" s="210">
        <v>577503</v>
      </c>
      <c r="K31" s="210">
        <v>478444</v>
      </c>
      <c r="L31" s="210">
        <v>477589</v>
      </c>
      <c r="M31" s="211">
        <v>338253</v>
      </c>
      <c r="N31" s="212">
        <v>1150</v>
      </c>
      <c r="O31" s="210">
        <v>578276</v>
      </c>
      <c r="P31" s="210">
        <v>254710</v>
      </c>
      <c r="Q31" s="210">
        <v>167287</v>
      </c>
      <c r="R31" s="210">
        <v>567754</v>
      </c>
      <c r="S31" s="210">
        <v>451346</v>
      </c>
      <c r="T31" s="210">
        <v>572232</v>
      </c>
      <c r="U31" s="210">
        <v>203590</v>
      </c>
      <c r="V31" s="210">
        <v>666977</v>
      </c>
      <c r="W31" s="210">
        <v>426335</v>
      </c>
      <c r="X31" s="210">
        <v>648744</v>
      </c>
      <c r="Y31" s="211">
        <v>450412</v>
      </c>
      <c r="Z31" s="212">
        <v>141099</v>
      </c>
      <c r="AA31" s="210">
        <v>296976</v>
      </c>
      <c r="AB31" s="210">
        <v>245719</v>
      </c>
      <c r="AC31" s="210">
        <v>291096</v>
      </c>
      <c r="AD31" s="210">
        <v>344338</v>
      </c>
      <c r="AE31" s="210">
        <v>546914</v>
      </c>
      <c r="AF31" s="210">
        <v>807479</v>
      </c>
      <c r="AG31" s="210">
        <v>597656</v>
      </c>
      <c r="AH31" s="210">
        <v>6916</v>
      </c>
      <c r="AI31" s="210">
        <v>824317</v>
      </c>
      <c r="AJ31" s="213">
        <v>693540</v>
      </c>
      <c r="AK31" s="214">
        <v>186808</v>
      </c>
      <c r="AL31" s="215">
        <v>292193</v>
      </c>
      <c r="AM31" s="213">
        <v>137422</v>
      </c>
      <c r="AN31" s="213">
        <v>275167</v>
      </c>
      <c r="AO31" s="213">
        <v>289270</v>
      </c>
      <c r="AP31" s="213">
        <v>735747</v>
      </c>
      <c r="AQ31" s="213">
        <v>9755</v>
      </c>
      <c r="AR31" s="210">
        <v>1151746</v>
      </c>
      <c r="AS31" s="213">
        <v>681534</v>
      </c>
      <c r="AT31" s="210">
        <v>552397</v>
      </c>
      <c r="AU31" s="210">
        <v>666920</v>
      </c>
      <c r="AV31" s="210">
        <v>33461</v>
      </c>
      <c r="AW31" s="211">
        <v>648315</v>
      </c>
      <c r="AX31" s="212">
        <v>459725</v>
      </c>
      <c r="AY31" s="210">
        <v>285582</v>
      </c>
      <c r="AZ31" s="213">
        <v>317983</v>
      </c>
      <c r="BA31" s="210">
        <v>490633</v>
      </c>
      <c r="BB31" s="210">
        <v>464110</v>
      </c>
      <c r="BC31" s="213">
        <v>800</v>
      </c>
      <c r="BD31" s="213">
        <v>1150409</v>
      </c>
      <c r="BE31" s="213">
        <v>645989</v>
      </c>
      <c r="BF31" s="213">
        <v>609684</v>
      </c>
      <c r="BG31" s="210">
        <v>547660</v>
      </c>
      <c r="BH31" s="213">
        <v>424775</v>
      </c>
      <c r="BI31" s="214">
        <v>411460</v>
      </c>
      <c r="BJ31" s="215">
        <v>393690</v>
      </c>
      <c r="BK31" s="213">
        <v>221997</v>
      </c>
      <c r="BL31" s="213">
        <v>332965</v>
      </c>
      <c r="BM31" s="213">
        <v>534546</v>
      </c>
      <c r="BN31" s="213">
        <v>465098</v>
      </c>
      <c r="BO31" s="213">
        <v>488060</v>
      </c>
      <c r="BP31" s="213">
        <v>726189</v>
      </c>
      <c r="BQ31" s="213">
        <v>771073</v>
      </c>
      <c r="BR31" s="213">
        <v>719513</v>
      </c>
      <c r="BS31" s="213">
        <v>572650</v>
      </c>
      <c r="BT31" s="213">
        <v>356724</v>
      </c>
      <c r="BU31" s="214">
        <v>604666</v>
      </c>
      <c r="BV31" s="215">
        <v>340047</v>
      </c>
      <c r="BW31" s="296">
        <v>173435</v>
      </c>
      <c r="BX31" s="296">
        <v>460272</v>
      </c>
      <c r="BY31" s="296">
        <v>424771</v>
      </c>
      <c r="BZ31" s="296">
        <v>509924</v>
      </c>
      <c r="CA31" s="296">
        <v>542045</v>
      </c>
      <c r="CB31" s="296"/>
      <c r="CC31" s="296"/>
      <c r="CD31" s="296"/>
      <c r="CE31" s="296"/>
      <c r="CF31" s="296"/>
      <c r="CG31" s="297"/>
    </row>
    <row r="32" spans="1:85">
      <c r="A32" s="209" t="s">
        <v>119</v>
      </c>
      <c r="B32" s="210">
        <v>61183</v>
      </c>
      <c r="C32" s="210">
        <v>24021</v>
      </c>
      <c r="D32" s="210">
        <v>49250</v>
      </c>
      <c r="E32" s="210">
        <v>64485</v>
      </c>
      <c r="F32" s="210">
        <v>63359</v>
      </c>
      <c r="G32" s="210">
        <v>61606</v>
      </c>
      <c r="H32" s="210">
        <v>102768</v>
      </c>
      <c r="I32" s="210">
        <v>64626</v>
      </c>
      <c r="J32" s="210">
        <v>80918</v>
      </c>
      <c r="K32" s="210">
        <v>110425</v>
      </c>
      <c r="L32" s="210">
        <v>74967</v>
      </c>
      <c r="M32" s="211">
        <v>48932</v>
      </c>
      <c r="N32" s="212">
        <v>15931</v>
      </c>
      <c r="O32" s="210">
        <v>85789</v>
      </c>
      <c r="P32" s="210">
        <v>22486</v>
      </c>
      <c r="Q32" s="210">
        <v>34520</v>
      </c>
      <c r="R32" s="210">
        <v>68862</v>
      </c>
      <c r="S32" s="210">
        <v>38731</v>
      </c>
      <c r="T32" s="210">
        <v>161962</v>
      </c>
      <c r="U32" s="210">
        <v>39001</v>
      </c>
      <c r="V32" s="210">
        <v>61562</v>
      </c>
      <c r="W32" s="210">
        <v>66475</v>
      </c>
      <c r="X32" s="210">
        <v>117558</v>
      </c>
      <c r="Y32" s="211">
        <v>80998</v>
      </c>
      <c r="Z32" s="212">
        <v>28415</v>
      </c>
      <c r="AA32" s="210">
        <v>74455</v>
      </c>
      <c r="AB32" s="210">
        <v>14003</v>
      </c>
      <c r="AC32" s="210">
        <v>57619</v>
      </c>
      <c r="AD32" s="210">
        <v>57544</v>
      </c>
      <c r="AE32" s="210">
        <v>97773</v>
      </c>
      <c r="AF32" s="210">
        <v>137772</v>
      </c>
      <c r="AG32" s="210">
        <v>67392</v>
      </c>
      <c r="AH32" s="210">
        <v>51915</v>
      </c>
      <c r="AI32" s="210">
        <v>151150</v>
      </c>
      <c r="AJ32" s="213">
        <v>85062</v>
      </c>
      <c r="AK32" s="214">
        <v>42932</v>
      </c>
      <c r="AL32" s="215">
        <v>91980</v>
      </c>
      <c r="AM32" s="213">
        <v>58155</v>
      </c>
      <c r="AN32" s="213">
        <v>52734</v>
      </c>
      <c r="AO32" s="213">
        <v>55395</v>
      </c>
      <c r="AP32" s="213">
        <v>60045</v>
      </c>
      <c r="AQ32" s="213">
        <v>62742</v>
      </c>
      <c r="AR32" s="210">
        <v>134958</v>
      </c>
      <c r="AS32" s="213">
        <v>43918</v>
      </c>
      <c r="AT32" s="210">
        <v>79117</v>
      </c>
      <c r="AU32" s="210">
        <v>105127</v>
      </c>
      <c r="AV32" s="210">
        <v>15875</v>
      </c>
      <c r="AW32" s="211">
        <v>60648</v>
      </c>
      <c r="AX32" s="212">
        <v>73212</v>
      </c>
      <c r="AY32" s="210">
        <v>48652</v>
      </c>
      <c r="AZ32" s="213">
        <v>23421</v>
      </c>
      <c r="BA32" s="210">
        <v>63055</v>
      </c>
      <c r="BB32" s="210">
        <v>86819</v>
      </c>
      <c r="BC32" s="213">
        <v>19555</v>
      </c>
      <c r="BD32" s="213">
        <v>142434</v>
      </c>
      <c r="BE32" s="213">
        <v>60873</v>
      </c>
      <c r="BF32" s="213">
        <v>61400</v>
      </c>
      <c r="BG32" s="210">
        <v>110329</v>
      </c>
      <c r="BH32" s="213">
        <v>45166</v>
      </c>
      <c r="BI32" s="214">
        <v>44175</v>
      </c>
      <c r="BJ32" s="215">
        <v>62221</v>
      </c>
      <c r="BK32" s="213">
        <v>30646</v>
      </c>
      <c r="BL32" s="213">
        <v>64684</v>
      </c>
      <c r="BM32" s="213">
        <v>56204</v>
      </c>
      <c r="BN32" s="213">
        <v>47813</v>
      </c>
      <c r="BO32" s="213">
        <v>56030</v>
      </c>
      <c r="BP32" s="213">
        <v>80601</v>
      </c>
      <c r="BQ32" s="213">
        <v>52473</v>
      </c>
      <c r="BR32" s="213">
        <v>55323</v>
      </c>
      <c r="BS32" s="213">
        <v>79425</v>
      </c>
      <c r="BT32" s="213">
        <v>72550</v>
      </c>
      <c r="BU32" s="214">
        <v>59956</v>
      </c>
      <c r="BV32" s="215">
        <v>56212</v>
      </c>
      <c r="BW32" s="296">
        <v>9555</v>
      </c>
      <c r="BX32" s="296">
        <v>48247</v>
      </c>
      <c r="BY32" s="296">
        <v>45650</v>
      </c>
      <c r="BZ32" s="296">
        <v>53725</v>
      </c>
      <c r="CA32" s="296">
        <v>44363</v>
      </c>
      <c r="CB32" s="296"/>
      <c r="CC32" s="296"/>
      <c r="CD32" s="296"/>
      <c r="CE32" s="296"/>
      <c r="CF32" s="296"/>
      <c r="CG32" s="297"/>
    </row>
    <row r="33" spans="1:85">
      <c r="A33" s="209" t="s">
        <v>120</v>
      </c>
      <c r="B33" s="210">
        <v>299088</v>
      </c>
      <c r="C33" s="210">
        <v>109872</v>
      </c>
      <c r="D33" s="210">
        <v>112581</v>
      </c>
      <c r="E33" s="210">
        <v>183981</v>
      </c>
      <c r="F33" s="210">
        <v>216366</v>
      </c>
      <c r="G33" s="210">
        <v>220842</v>
      </c>
      <c r="H33" s="210">
        <v>472851</v>
      </c>
      <c r="I33" s="210">
        <v>262459</v>
      </c>
      <c r="J33" s="210">
        <v>425292</v>
      </c>
      <c r="K33" s="210">
        <v>296559</v>
      </c>
      <c r="L33" s="210">
        <v>348054</v>
      </c>
      <c r="M33" s="211">
        <v>287799</v>
      </c>
      <c r="N33" s="212">
        <v>87168</v>
      </c>
      <c r="O33" s="210">
        <v>291965</v>
      </c>
      <c r="P33" s="210">
        <v>212877</v>
      </c>
      <c r="Q33" s="210">
        <v>404778</v>
      </c>
      <c r="R33" s="210">
        <v>292333</v>
      </c>
      <c r="S33" s="210">
        <v>372052</v>
      </c>
      <c r="T33" s="210">
        <v>499618</v>
      </c>
      <c r="U33" s="210">
        <v>388612</v>
      </c>
      <c r="V33" s="210">
        <v>426858</v>
      </c>
      <c r="W33" s="210">
        <v>380224</v>
      </c>
      <c r="X33" s="210">
        <v>406709</v>
      </c>
      <c r="Y33" s="211">
        <v>216554</v>
      </c>
      <c r="Z33" s="212">
        <v>198749</v>
      </c>
      <c r="AA33" s="210">
        <v>176025</v>
      </c>
      <c r="AB33" s="210">
        <v>71465</v>
      </c>
      <c r="AC33" s="210">
        <v>244808</v>
      </c>
      <c r="AD33" s="210">
        <v>308569</v>
      </c>
      <c r="AE33" s="210">
        <v>491980</v>
      </c>
      <c r="AF33" s="210">
        <v>510921</v>
      </c>
      <c r="AG33" s="210">
        <v>587329</v>
      </c>
      <c r="AH33" s="210">
        <v>448282</v>
      </c>
      <c r="AI33" s="210">
        <v>587571</v>
      </c>
      <c r="AJ33" s="213">
        <v>315727</v>
      </c>
      <c r="AK33" s="214">
        <v>375569</v>
      </c>
      <c r="AL33" s="215">
        <v>230445</v>
      </c>
      <c r="AM33" s="213">
        <v>413480</v>
      </c>
      <c r="AN33" s="213">
        <v>344787</v>
      </c>
      <c r="AO33" s="213">
        <v>264276</v>
      </c>
      <c r="AP33" s="213">
        <v>406974</v>
      </c>
      <c r="AQ33" s="213">
        <v>453271</v>
      </c>
      <c r="AR33" s="210">
        <v>587757</v>
      </c>
      <c r="AS33" s="213">
        <v>598281</v>
      </c>
      <c r="AT33" s="210">
        <v>601859</v>
      </c>
      <c r="AU33" s="210">
        <v>488524</v>
      </c>
      <c r="AV33" s="210">
        <v>260687</v>
      </c>
      <c r="AW33" s="211">
        <v>289441</v>
      </c>
      <c r="AX33" s="212">
        <v>293975</v>
      </c>
      <c r="AY33" s="210">
        <v>247143</v>
      </c>
      <c r="AZ33" s="213">
        <v>212870</v>
      </c>
      <c r="BA33" s="210">
        <v>312011</v>
      </c>
      <c r="BB33" s="210">
        <v>379311</v>
      </c>
      <c r="BC33" s="213">
        <v>270232</v>
      </c>
      <c r="BD33" s="213">
        <v>738199</v>
      </c>
      <c r="BE33" s="213">
        <v>467711</v>
      </c>
      <c r="BF33" s="213">
        <v>640746</v>
      </c>
      <c r="BG33" s="210">
        <v>553822</v>
      </c>
      <c r="BH33" s="213">
        <v>316773</v>
      </c>
      <c r="BI33" s="214">
        <v>263202</v>
      </c>
      <c r="BJ33" s="215">
        <v>168396</v>
      </c>
      <c r="BK33" s="213">
        <v>215545</v>
      </c>
      <c r="BL33" s="213">
        <v>276776</v>
      </c>
      <c r="BM33" s="213">
        <v>324548</v>
      </c>
      <c r="BN33" s="213">
        <v>355425</v>
      </c>
      <c r="BO33" s="213">
        <v>411642</v>
      </c>
      <c r="BP33" s="213">
        <v>572421</v>
      </c>
      <c r="BQ33" s="213">
        <v>745247</v>
      </c>
      <c r="BR33" s="213">
        <v>494154</v>
      </c>
      <c r="BS33" s="213">
        <v>590463</v>
      </c>
      <c r="BT33" s="213">
        <v>176091</v>
      </c>
      <c r="BU33" s="214">
        <v>303395</v>
      </c>
      <c r="BV33" s="215">
        <v>432973</v>
      </c>
      <c r="BW33" s="296">
        <v>128518</v>
      </c>
      <c r="BX33" s="296">
        <v>452911</v>
      </c>
      <c r="BY33" s="296">
        <v>378398</v>
      </c>
      <c r="BZ33" s="296">
        <v>421760</v>
      </c>
      <c r="CA33" s="296">
        <v>479636</v>
      </c>
      <c r="CB33" s="296"/>
      <c r="CC33" s="296"/>
      <c r="CD33" s="296"/>
      <c r="CE33" s="296"/>
      <c r="CF33" s="296"/>
      <c r="CG33" s="297"/>
    </row>
    <row r="34" spans="1:85">
      <c r="A34" s="209" t="s">
        <v>121</v>
      </c>
      <c r="B34" s="210">
        <v>40</v>
      </c>
      <c r="C34" s="210">
        <v>415</v>
      </c>
      <c r="D34" s="210">
        <v>265</v>
      </c>
      <c r="E34" s="210">
        <v>405</v>
      </c>
      <c r="F34" s="210">
        <v>455</v>
      </c>
      <c r="G34" s="210">
        <v>750</v>
      </c>
      <c r="H34" s="210">
        <v>1865</v>
      </c>
      <c r="I34" s="210">
        <v>1680</v>
      </c>
      <c r="J34" s="210">
        <v>1615</v>
      </c>
      <c r="K34" s="210">
        <v>825</v>
      </c>
      <c r="L34" s="210">
        <v>1070</v>
      </c>
      <c r="M34" s="211">
        <v>375</v>
      </c>
      <c r="N34" s="212">
        <v>110</v>
      </c>
      <c r="O34" s="210">
        <v>130</v>
      </c>
      <c r="P34" s="210">
        <v>260</v>
      </c>
      <c r="Q34" s="210">
        <v>0</v>
      </c>
      <c r="R34" s="210">
        <v>540</v>
      </c>
      <c r="S34" s="210">
        <v>850</v>
      </c>
      <c r="T34" s="210">
        <v>1625</v>
      </c>
      <c r="U34" s="210">
        <v>1385</v>
      </c>
      <c r="V34" s="210">
        <v>2155</v>
      </c>
      <c r="W34" s="210">
        <v>1511</v>
      </c>
      <c r="X34" s="210">
        <v>0</v>
      </c>
      <c r="Y34" s="211">
        <v>420</v>
      </c>
      <c r="Z34" s="212">
        <v>405</v>
      </c>
      <c r="AA34" s="210">
        <v>0</v>
      </c>
      <c r="AB34" s="210">
        <v>0</v>
      </c>
      <c r="AC34" s="210">
        <v>0</v>
      </c>
      <c r="AD34" s="210">
        <v>275</v>
      </c>
      <c r="AE34" s="210">
        <v>635</v>
      </c>
      <c r="AF34" s="210">
        <v>450</v>
      </c>
      <c r="AG34" s="210">
        <v>875</v>
      </c>
      <c r="AH34" s="210">
        <v>0</v>
      </c>
      <c r="AI34" s="210">
        <v>1943</v>
      </c>
      <c r="AJ34" s="213">
        <v>200</v>
      </c>
      <c r="AK34" s="214">
        <v>0</v>
      </c>
      <c r="AL34" s="215">
        <v>0</v>
      </c>
      <c r="AM34" s="213">
        <v>0</v>
      </c>
      <c r="AN34" s="213">
        <v>0</v>
      </c>
      <c r="AO34" s="213">
        <v>0</v>
      </c>
      <c r="AP34" s="213">
        <v>0</v>
      </c>
      <c r="AQ34" s="213">
        <v>0</v>
      </c>
      <c r="AR34" s="210">
        <v>0</v>
      </c>
      <c r="AS34" s="213">
        <v>150</v>
      </c>
      <c r="AT34" s="210">
        <v>1315</v>
      </c>
      <c r="AU34" s="210">
        <v>200</v>
      </c>
      <c r="AV34" s="210">
        <v>0</v>
      </c>
      <c r="AW34" s="211">
        <v>0</v>
      </c>
      <c r="AX34" s="212">
        <v>200</v>
      </c>
      <c r="AY34" s="210">
        <v>0</v>
      </c>
      <c r="AZ34" s="213">
        <v>0</v>
      </c>
      <c r="BA34" s="210">
        <v>198</v>
      </c>
      <c r="BB34" s="210">
        <v>0</v>
      </c>
      <c r="BC34" s="213">
        <v>0</v>
      </c>
      <c r="BD34" s="213">
        <v>370</v>
      </c>
      <c r="BE34" s="213">
        <v>0</v>
      </c>
      <c r="BF34" s="213">
        <v>0</v>
      </c>
      <c r="BG34" s="210">
        <v>4451</v>
      </c>
      <c r="BH34" s="213">
        <v>0</v>
      </c>
      <c r="BI34" s="214">
        <v>0</v>
      </c>
      <c r="BJ34" s="215">
        <v>200</v>
      </c>
      <c r="BK34" s="213">
        <v>315</v>
      </c>
      <c r="BL34" s="213">
        <v>0</v>
      </c>
      <c r="BM34" s="213">
        <v>0</v>
      </c>
      <c r="BN34" s="213">
        <v>576</v>
      </c>
      <c r="BO34" s="213">
        <v>0</v>
      </c>
      <c r="BP34" s="213">
        <v>585</v>
      </c>
      <c r="BQ34" s="213">
        <v>0</v>
      </c>
      <c r="BR34" s="213">
        <v>0</v>
      </c>
      <c r="BS34" s="213">
        <v>360</v>
      </c>
      <c r="BT34" s="213">
        <v>894</v>
      </c>
      <c r="BU34" s="214">
        <v>0</v>
      </c>
      <c r="BV34" s="215">
        <v>0</v>
      </c>
      <c r="BW34" s="306">
        <v>0</v>
      </c>
      <c r="BX34" s="317">
        <v>0</v>
      </c>
      <c r="BY34" s="296"/>
      <c r="BZ34" s="296">
        <v>0</v>
      </c>
      <c r="CA34" s="296">
        <v>0</v>
      </c>
      <c r="CB34" s="296"/>
      <c r="CC34" s="296"/>
      <c r="CD34" s="296"/>
      <c r="CE34" s="296"/>
      <c r="CF34" s="296"/>
      <c r="CG34" s="297"/>
    </row>
    <row r="35" spans="1:85">
      <c r="A35" s="209" t="s">
        <v>122</v>
      </c>
      <c r="B35" s="210">
        <v>67021</v>
      </c>
      <c r="C35" s="210">
        <v>5572</v>
      </c>
      <c r="D35" s="210">
        <v>113963</v>
      </c>
      <c r="E35" s="210">
        <v>43567</v>
      </c>
      <c r="F35" s="210">
        <v>175338</v>
      </c>
      <c r="G35" s="210">
        <v>124866</v>
      </c>
      <c r="H35" s="210">
        <v>168818</v>
      </c>
      <c r="I35" s="210">
        <v>153398</v>
      </c>
      <c r="J35" s="210">
        <v>145063</v>
      </c>
      <c r="K35" s="210">
        <v>164629</v>
      </c>
      <c r="L35" s="210">
        <v>108914</v>
      </c>
      <c r="M35" s="211">
        <v>108748</v>
      </c>
      <c r="N35" s="212">
        <v>9640</v>
      </c>
      <c r="O35" s="210">
        <v>173345</v>
      </c>
      <c r="P35" s="210">
        <v>81062</v>
      </c>
      <c r="Q35" s="210">
        <v>37192</v>
      </c>
      <c r="R35" s="210">
        <v>198966</v>
      </c>
      <c r="S35" s="210">
        <v>104865</v>
      </c>
      <c r="T35" s="210">
        <v>196838</v>
      </c>
      <c r="U35" s="210">
        <v>3035</v>
      </c>
      <c r="V35" s="210">
        <v>151023</v>
      </c>
      <c r="W35" s="210">
        <v>148461</v>
      </c>
      <c r="X35" s="210">
        <v>176404</v>
      </c>
      <c r="Y35" s="211">
        <v>108734</v>
      </c>
      <c r="Z35" s="212">
        <v>91906</v>
      </c>
      <c r="AA35" s="210">
        <v>94126</v>
      </c>
      <c r="AB35" s="210">
        <v>59253</v>
      </c>
      <c r="AC35" s="210">
        <v>73726</v>
      </c>
      <c r="AD35" s="210">
        <v>157683</v>
      </c>
      <c r="AE35" s="210">
        <v>121679</v>
      </c>
      <c r="AF35" s="210">
        <v>247795</v>
      </c>
      <c r="AG35" s="210">
        <v>159263</v>
      </c>
      <c r="AH35" s="210">
        <v>2940</v>
      </c>
      <c r="AI35" s="210">
        <v>172821</v>
      </c>
      <c r="AJ35" s="213">
        <v>153775</v>
      </c>
      <c r="AK35" s="214">
        <v>135218</v>
      </c>
      <c r="AL35" s="215">
        <v>131402</v>
      </c>
      <c r="AM35" s="213">
        <v>96950</v>
      </c>
      <c r="AN35" s="213">
        <v>91546</v>
      </c>
      <c r="AO35" s="213">
        <v>205946</v>
      </c>
      <c r="AP35" s="213">
        <v>129383</v>
      </c>
      <c r="AQ35" s="213">
        <v>18608</v>
      </c>
      <c r="AR35" s="210">
        <v>307143</v>
      </c>
      <c r="AS35" s="213">
        <v>153212</v>
      </c>
      <c r="AT35" s="210">
        <v>172980</v>
      </c>
      <c r="AU35" s="210">
        <v>181933</v>
      </c>
      <c r="AV35" s="210">
        <v>4029</v>
      </c>
      <c r="AW35" s="211">
        <v>124378</v>
      </c>
      <c r="AX35" s="212">
        <v>176283</v>
      </c>
      <c r="AY35" s="210">
        <v>75681</v>
      </c>
      <c r="AZ35" s="213">
        <v>86446</v>
      </c>
      <c r="BA35" s="210">
        <v>136207</v>
      </c>
      <c r="BB35" s="210">
        <v>126924</v>
      </c>
      <c r="BC35" s="213">
        <v>11981</v>
      </c>
      <c r="BD35" s="213">
        <v>294958</v>
      </c>
      <c r="BE35" s="213">
        <v>160385</v>
      </c>
      <c r="BF35" s="213">
        <v>145788</v>
      </c>
      <c r="BG35" s="210">
        <v>169110</v>
      </c>
      <c r="BH35" s="213">
        <v>103904</v>
      </c>
      <c r="BI35" s="214">
        <v>11548</v>
      </c>
      <c r="BJ35" s="215">
        <v>110161</v>
      </c>
      <c r="BK35" s="213">
        <v>189024</v>
      </c>
      <c r="BL35" s="213">
        <v>94576</v>
      </c>
      <c r="BM35" s="213">
        <v>104520</v>
      </c>
      <c r="BN35" s="213">
        <v>113822</v>
      </c>
      <c r="BO35" s="213">
        <v>137494</v>
      </c>
      <c r="BP35" s="213">
        <v>180999</v>
      </c>
      <c r="BQ35" s="213">
        <v>173480</v>
      </c>
      <c r="BR35" s="213">
        <v>241259</v>
      </c>
      <c r="BS35" s="213">
        <v>144857</v>
      </c>
      <c r="BT35" s="213">
        <v>62460</v>
      </c>
      <c r="BU35" s="214">
        <v>130982</v>
      </c>
      <c r="BV35" s="215">
        <v>118058</v>
      </c>
      <c r="BW35" s="296">
        <v>99937</v>
      </c>
      <c r="BX35" s="296">
        <v>123376</v>
      </c>
      <c r="BY35" s="296">
        <v>121554</v>
      </c>
      <c r="BZ35" s="296">
        <v>120448</v>
      </c>
      <c r="CA35" s="296">
        <v>133902</v>
      </c>
      <c r="CB35" s="296"/>
      <c r="CC35" s="296"/>
      <c r="CD35" s="296"/>
      <c r="CE35" s="296"/>
      <c r="CF35" s="296"/>
      <c r="CG35" s="297"/>
    </row>
    <row r="36" spans="1:85" ht="13.5" thickBot="1">
      <c r="A36" s="209" t="s">
        <v>123</v>
      </c>
      <c r="B36" s="210">
        <v>534013</v>
      </c>
      <c r="C36" s="210">
        <v>1168933</v>
      </c>
      <c r="D36" s="210">
        <v>1296255</v>
      </c>
      <c r="E36" s="210">
        <v>1045841</v>
      </c>
      <c r="F36" s="210">
        <v>1784398</v>
      </c>
      <c r="G36" s="210">
        <v>1509760</v>
      </c>
      <c r="H36" s="210">
        <v>2274769</v>
      </c>
      <c r="I36" s="210">
        <v>2081167</v>
      </c>
      <c r="J36" s="210">
        <v>2125343</v>
      </c>
      <c r="K36" s="210">
        <v>1547229</v>
      </c>
      <c r="L36" s="210">
        <v>1492295</v>
      </c>
      <c r="M36" s="211">
        <v>1219394</v>
      </c>
      <c r="N36" s="212">
        <v>482469</v>
      </c>
      <c r="O36" s="210">
        <v>1943825</v>
      </c>
      <c r="P36" s="210">
        <v>1070917</v>
      </c>
      <c r="Q36" s="210">
        <v>1412450</v>
      </c>
      <c r="R36" s="210">
        <v>1490450</v>
      </c>
      <c r="S36" s="210">
        <v>1827440</v>
      </c>
      <c r="T36" s="210">
        <v>2417398</v>
      </c>
      <c r="U36" s="210">
        <v>1190962</v>
      </c>
      <c r="V36" s="210">
        <v>2727264</v>
      </c>
      <c r="W36" s="210">
        <v>1337673</v>
      </c>
      <c r="X36" s="210">
        <v>2248573</v>
      </c>
      <c r="Y36" s="211">
        <v>1046731</v>
      </c>
      <c r="Z36" s="212">
        <v>998097</v>
      </c>
      <c r="AA36" s="210">
        <v>1078343</v>
      </c>
      <c r="AB36" s="210">
        <v>1006928</v>
      </c>
      <c r="AC36" s="210">
        <v>1235419</v>
      </c>
      <c r="AD36" s="210">
        <v>1706920</v>
      </c>
      <c r="AE36" s="210">
        <v>1736492</v>
      </c>
      <c r="AF36" s="210">
        <v>3633274</v>
      </c>
      <c r="AG36" s="210">
        <v>2441003</v>
      </c>
      <c r="AH36" s="210">
        <v>1272792</v>
      </c>
      <c r="AI36" s="210">
        <v>2999741</v>
      </c>
      <c r="AJ36" s="213">
        <v>2084083</v>
      </c>
      <c r="AK36" s="214">
        <v>717544</v>
      </c>
      <c r="AL36" s="215">
        <v>1919534</v>
      </c>
      <c r="AM36" s="213">
        <v>955409</v>
      </c>
      <c r="AN36" s="213">
        <v>1335143</v>
      </c>
      <c r="AO36" s="213">
        <v>1336309</v>
      </c>
      <c r="AP36" s="213">
        <v>2600667</v>
      </c>
      <c r="AQ36" s="213">
        <v>1186930</v>
      </c>
      <c r="AR36" s="210">
        <v>3258704</v>
      </c>
      <c r="AS36" s="213">
        <v>2292358</v>
      </c>
      <c r="AT36" s="210">
        <v>2449062</v>
      </c>
      <c r="AU36" s="210">
        <v>2373860</v>
      </c>
      <c r="AV36" s="210">
        <v>1058710</v>
      </c>
      <c r="AW36" s="211">
        <v>1278704</v>
      </c>
      <c r="AX36" s="212">
        <v>1923795</v>
      </c>
      <c r="AY36" s="210">
        <v>1226935</v>
      </c>
      <c r="AZ36" s="213">
        <v>1043688</v>
      </c>
      <c r="BA36" s="210">
        <v>1002179</v>
      </c>
      <c r="BB36" s="210">
        <v>2773904</v>
      </c>
      <c r="BC36" s="213">
        <v>941539</v>
      </c>
      <c r="BD36" s="213">
        <v>3333382</v>
      </c>
      <c r="BE36" s="213">
        <v>2807128</v>
      </c>
      <c r="BF36" s="213">
        <v>2149930</v>
      </c>
      <c r="BG36" s="210">
        <v>2646676</v>
      </c>
      <c r="BH36" s="213">
        <v>1679383</v>
      </c>
      <c r="BI36" s="214">
        <v>1261565</v>
      </c>
      <c r="BJ36" s="215">
        <v>1230843</v>
      </c>
      <c r="BK36" s="213">
        <v>406097</v>
      </c>
      <c r="BL36" s="213">
        <v>1930680</v>
      </c>
      <c r="BM36" s="213">
        <v>1606402</v>
      </c>
      <c r="BN36" s="213">
        <v>1661347</v>
      </c>
      <c r="BO36" s="213">
        <v>1349434</v>
      </c>
      <c r="BP36" s="213">
        <v>3153252</v>
      </c>
      <c r="BQ36" s="213">
        <v>2681059</v>
      </c>
      <c r="BR36" s="213">
        <v>2536596</v>
      </c>
      <c r="BS36" s="213">
        <v>2154971</v>
      </c>
      <c r="BT36" s="213">
        <v>939297</v>
      </c>
      <c r="BU36" s="214">
        <v>2007255</v>
      </c>
      <c r="BV36" s="215">
        <v>1390858</v>
      </c>
      <c r="BW36" s="296">
        <v>620905</v>
      </c>
      <c r="BX36" s="296">
        <v>2490212</v>
      </c>
      <c r="BY36" s="296">
        <v>1907412</v>
      </c>
      <c r="BZ36" s="296">
        <v>2236440</v>
      </c>
      <c r="CA36" s="296">
        <v>2299062</v>
      </c>
      <c r="CB36" s="296"/>
      <c r="CC36" s="296"/>
      <c r="CD36" s="296"/>
      <c r="CE36" s="296"/>
      <c r="CF36" s="296"/>
      <c r="CG36" s="297"/>
    </row>
    <row r="37" spans="1:85" ht="13.5" thickBot="1">
      <c r="A37" s="216" t="s">
        <v>124</v>
      </c>
      <c r="B37" s="217">
        <v>1098761</v>
      </c>
      <c r="C37" s="217">
        <v>1402144</v>
      </c>
      <c r="D37" s="217">
        <v>2052095</v>
      </c>
      <c r="E37" s="217">
        <v>1622123</v>
      </c>
      <c r="F37" s="217">
        <v>2587079</v>
      </c>
      <c r="G37" s="217">
        <v>2279562</v>
      </c>
      <c r="H37" s="217">
        <v>3586901</v>
      </c>
      <c r="I37" s="217">
        <v>3187553</v>
      </c>
      <c r="J37" s="217">
        <v>3355735</v>
      </c>
      <c r="K37" s="217">
        <v>2598110</v>
      </c>
      <c r="L37" s="217">
        <v>2502889</v>
      </c>
      <c r="M37" s="218">
        <v>2003502</v>
      </c>
      <c r="N37" s="219">
        <v>596468</v>
      </c>
      <c r="O37" s="217">
        <v>3073331</v>
      </c>
      <c r="P37" s="217">
        <v>1642311</v>
      </c>
      <c r="Q37" s="217">
        <v>2056226</v>
      </c>
      <c r="R37" s="217">
        <v>2618904</v>
      </c>
      <c r="S37" s="217">
        <v>2795284</v>
      </c>
      <c r="T37" s="217">
        <v>3849673</v>
      </c>
      <c r="U37" s="217">
        <v>1826585</v>
      </c>
      <c r="V37" s="217">
        <v>4035838</v>
      </c>
      <c r="W37" s="217">
        <v>2360679</v>
      </c>
      <c r="X37" s="217">
        <v>3597987</v>
      </c>
      <c r="Y37" s="218">
        <v>1903849</v>
      </c>
      <c r="Z37" s="219">
        <v>1458671</v>
      </c>
      <c r="AA37" s="217">
        <v>1719925</v>
      </c>
      <c r="AB37" s="217">
        <v>1397368</v>
      </c>
      <c r="AC37" s="217">
        <v>1902668</v>
      </c>
      <c r="AD37" s="217">
        <v>2575329</v>
      </c>
      <c r="AE37" s="217">
        <v>2995473</v>
      </c>
      <c r="AF37" s="217">
        <v>5337690</v>
      </c>
      <c r="AG37" s="217">
        <v>3853517</v>
      </c>
      <c r="AH37" s="217">
        <v>1782845</v>
      </c>
      <c r="AI37" s="217">
        <v>4737544</v>
      </c>
      <c r="AJ37" s="220">
        <v>3332387</v>
      </c>
      <c r="AK37" s="221">
        <v>1458071</v>
      </c>
      <c r="AL37" s="222">
        <v>2665554</v>
      </c>
      <c r="AM37" s="220">
        <v>1661416</v>
      </c>
      <c r="AN37" s="220">
        <v>2099376</v>
      </c>
      <c r="AO37" s="220">
        <v>2151196</v>
      </c>
      <c r="AP37" s="220">
        <v>3932816</v>
      </c>
      <c r="AQ37" s="220">
        <v>1731307</v>
      </c>
      <c r="AR37" s="217">
        <v>5440308</v>
      </c>
      <c r="AS37" s="220">
        <v>3769453</v>
      </c>
      <c r="AT37" s="217">
        <v>3856729</v>
      </c>
      <c r="AU37" s="217">
        <v>3816565</v>
      </c>
      <c r="AV37" s="217">
        <v>1372762</v>
      </c>
      <c r="AW37" s="218">
        <v>2401485</v>
      </c>
      <c r="AX37" s="219">
        <v>2927190</v>
      </c>
      <c r="AY37" s="217">
        <v>1883992</v>
      </c>
      <c r="AZ37" s="220">
        <v>1684408</v>
      </c>
      <c r="BA37" s="217">
        <v>2004283</v>
      </c>
      <c r="BB37" s="217">
        <v>3831068</v>
      </c>
      <c r="BC37" s="220">
        <v>1244107</v>
      </c>
      <c r="BD37" s="220">
        <v>5659751</v>
      </c>
      <c r="BE37" s="220">
        <v>4142085</v>
      </c>
      <c r="BF37" s="220">
        <v>3607549</v>
      </c>
      <c r="BG37" s="217">
        <v>4032047</v>
      </c>
      <c r="BH37" s="220">
        <v>2570001</v>
      </c>
      <c r="BI37" s="221">
        <v>1991951</v>
      </c>
      <c r="BJ37" s="310">
        <f t="shared" ref="BJ37:CG37" si="3">SUM(BJ31:BJ36)</f>
        <v>1965511</v>
      </c>
      <c r="BK37" s="310">
        <f t="shared" si="3"/>
        <v>1063624</v>
      </c>
      <c r="BL37" s="310">
        <f t="shared" si="3"/>
        <v>2699681</v>
      </c>
      <c r="BM37" s="310">
        <f t="shared" si="3"/>
        <v>2626220</v>
      </c>
      <c r="BN37" s="310">
        <f t="shared" si="3"/>
        <v>2644081</v>
      </c>
      <c r="BO37" s="310">
        <f t="shared" si="3"/>
        <v>2442660</v>
      </c>
      <c r="BP37" s="310">
        <f t="shared" si="3"/>
        <v>4714047</v>
      </c>
      <c r="BQ37" s="310">
        <f t="shared" si="3"/>
        <v>4423332</v>
      </c>
      <c r="BR37" s="310">
        <f t="shared" si="3"/>
        <v>4046845</v>
      </c>
      <c r="BS37" s="310">
        <f t="shared" si="3"/>
        <v>3542726</v>
      </c>
      <c r="BT37" s="310">
        <f t="shared" si="3"/>
        <v>1608016</v>
      </c>
      <c r="BU37" s="310">
        <f t="shared" si="3"/>
        <v>3106254</v>
      </c>
      <c r="BV37" s="310">
        <f t="shared" si="3"/>
        <v>2338148</v>
      </c>
      <c r="BW37" s="310">
        <f t="shared" si="3"/>
        <v>1032350</v>
      </c>
      <c r="BX37" s="310">
        <f t="shared" si="3"/>
        <v>3575018</v>
      </c>
      <c r="BY37" s="310">
        <f t="shared" si="3"/>
        <v>2877785</v>
      </c>
      <c r="BZ37" s="310">
        <f t="shared" si="3"/>
        <v>3342297</v>
      </c>
      <c r="CA37" s="310">
        <f t="shared" si="3"/>
        <v>3499008</v>
      </c>
      <c r="CB37" s="310">
        <f t="shared" si="3"/>
        <v>0</v>
      </c>
      <c r="CC37" s="310">
        <f t="shared" si="3"/>
        <v>0</v>
      </c>
      <c r="CD37" s="310">
        <f t="shared" si="3"/>
        <v>0</v>
      </c>
      <c r="CE37" s="310">
        <f t="shared" si="3"/>
        <v>0</v>
      </c>
      <c r="CF37" s="310">
        <f t="shared" si="3"/>
        <v>0</v>
      </c>
      <c r="CG37" s="310">
        <f t="shared" si="3"/>
        <v>0</v>
      </c>
    </row>
    <row r="38" spans="1:85">
      <c r="A38" s="158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4"/>
      <c r="N38" s="152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4"/>
      <c r="Z38" s="152"/>
      <c r="AA38" s="153"/>
      <c r="AB38" s="153"/>
      <c r="AC38" s="153"/>
      <c r="AD38" s="153"/>
      <c r="AE38" s="153"/>
      <c r="AF38" s="153"/>
      <c r="AG38" s="153"/>
      <c r="AH38" s="153"/>
      <c r="AI38" s="153"/>
      <c r="AJ38" s="106"/>
      <c r="AK38" s="150"/>
      <c r="AL38" s="151"/>
      <c r="AM38" s="106"/>
      <c r="AN38" s="106"/>
      <c r="AO38" s="106"/>
      <c r="AP38" s="106"/>
      <c r="AQ38" s="106"/>
      <c r="AR38" s="105"/>
      <c r="AS38" s="106"/>
      <c r="AT38" s="105"/>
      <c r="AU38" s="105"/>
      <c r="AV38" s="105"/>
      <c r="AW38" s="144"/>
      <c r="AX38" s="145"/>
      <c r="AY38" s="105"/>
      <c r="AZ38" s="106"/>
      <c r="BA38" s="105"/>
      <c r="BB38" s="105"/>
      <c r="BC38" s="106"/>
      <c r="BD38" s="106"/>
      <c r="BE38" s="106"/>
      <c r="BF38" s="106"/>
      <c r="BG38" s="105"/>
      <c r="BH38" s="106"/>
      <c r="BI38" s="150"/>
      <c r="BJ38" s="151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50"/>
      <c r="BV38" s="151"/>
      <c r="BW38" s="290"/>
      <c r="BX38" s="290"/>
      <c r="BY38" s="290"/>
      <c r="BZ38" s="290"/>
      <c r="CA38" s="290"/>
      <c r="CB38" s="290"/>
      <c r="CC38" s="290"/>
      <c r="CD38" s="290"/>
      <c r="CE38" s="290"/>
      <c r="CF38" s="290"/>
      <c r="CG38" s="291"/>
    </row>
    <row r="39" spans="1:85">
      <c r="A39" s="223" t="s">
        <v>125</v>
      </c>
      <c r="B39" s="224">
        <v>520370</v>
      </c>
      <c r="C39" s="224">
        <v>1352118</v>
      </c>
      <c r="D39" s="224">
        <v>1950994</v>
      </c>
      <c r="E39" s="224">
        <v>1736929</v>
      </c>
      <c r="F39" s="224">
        <v>1725998</v>
      </c>
      <c r="G39" s="224">
        <v>1504290</v>
      </c>
      <c r="H39" s="224">
        <v>2739374</v>
      </c>
      <c r="I39" s="224">
        <v>2115803</v>
      </c>
      <c r="J39" s="224">
        <v>2517559</v>
      </c>
      <c r="K39" s="224">
        <v>1762732</v>
      </c>
      <c r="L39" s="224">
        <v>1692903</v>
      </c>
      <c r="M39" s="225">
        <v>1498181</v>
      </c>
      <c r="N39" s="226">
        <v>331329</v>
      </c>
      <c r="O39" s="224">
        <v>2060465</v>
      </c>
      <c r="P39" s="224">
        <v>1480722</v>
      </c>
      <c r="Q39" s="224">
        <v>1043835</v>
      </c>
      <c r="R39" s="224">
        <v>2251946</v>
      </c>
      <c r="S39" s="224">
        <v>1482653</v>
      </c>
      <c r="T39" s="224">
        <v>2695149</v>
      </c>
      <c r="U39" s="224">
        <v>1216013</v>
      </c>
      <c r="V39" s="224">
        <v>2509287</v>
      </c>
      <c r="W39" s="224">
        <v>2317274</v>
      </c>
      <c r="X39" s="224">
        <v>2742886</v>
      </c>
      <c r="Y39" s="225">
        <v>1685608</v>
      </c>
      <c r="Z39" s="226">
        <v>1378368</v>
      </c>
      <c r="AA39" s="224">
        <v>846867</v>
      </c>
      <c r="AB39" s="224">
        <v>1413947</v>
      </c>
      <c r="AC39" s="224">
        <v>1506009</v>
      </c>
      <c r="AD39" s="224">
        <v>1782248</v>
      </c>
      <c r="AE39" s="224">
        <v>2133659</v>
      </c>
      <c r="AF39" s="224">
        <v>3615264</v>
      </c>
      <c r="AG39" s="224">
        <v>2531600</v>
      </c>
      <c r="AH39" s="224">
        <v>1388562</v>
      </c>
      <c r="AI39" s="224">
        <v>2660543</v>
      </c>
      <c r="AJ39" s="227">
        <v>2401804</v>
      </c>
      <c r="AK39" s="228">
        <v>581678</v>
      </c>
      <c r="AL39" s="229">
        <v>1285811</v>
      </c>
      <c r="AM39" s="227">
        <v>860006</v>
      </c>
      <c r="AN39" s="227">
        <v>1863955</v>
      </c>
      <c r="AO39" s="227">
        <v>1319565</v>
      </c>
      <c r="AP39" s="227">
        <v>2747053</v>
      </c>
      <c r="AQ39" s="227">
        <v>1017367</v>
      </c>
      <c r="AR39" s="224">
        <v>3179275</v>
      </c>
      <c r="AS39" s="227">
        <v>2413142</v>
      </c>
      <c r="AT39" s="224">
        <v>2902468</v>
      </c>
      <c r="AU39" s="224">
        <v>2074370</v>
      </c>
      <c r="AV39" s="224">
        <v>1023608</v>
      </c>
      <c r="AW39" s="225">
        <v>1207947</v>
      </c>
      <c r="AX39" s="226">
        <v>1819296</v>
      </c>
      <c r="AY39" s="224">
        <v>1407308</v>
      </c>
      <c r="AZ39" s="227">
        <v>1421004</v>
      </c>
      <c r="BA39" s="224">
        <v>1517376</v>
      </c>
      <c r="BB39" s="224">
        <v>1869045</v>
      </c>
      <c r="BC39" s="227">
        <v>1236807</v>
      </c>
      <c r="BD39" s="227">
        <v>3666533</v>
      </c>
      <c r="BE39" s="227">
        <v>2743751</v>
      </c>
      <c r="BF39" s="227">
        <v>3146692</v>
      </c>
      <c r="BG39" s="224">
        <v>2497831</v>
      </c>
      <c r="BH39" s="227">
        <v>1458032</v>
      </c>
      <c r="BI39" s="228">
        <v>1772683</v>
      </c>
      <c r="BJ39" s="229">
        <v>1447347</v>
      </c>
      <c r="BK39" s="227">
        <v>901023</v>
      </c>
      <c r="BL39" s="227">
        <v>1977293</v>
      </c>
      <c r="BM39" s="227">
        <v>2172157</v>
      </c>
      <c r="BN39" s="227">
        <v>1786551</v>
      </c>
      <c r="BO39" s="227">
        <v>2118006</v>
      </c>
      <c r="BP39" s="227">
        <v>3515451</v>
      </c>
      <c r="BQ39" s="227">
        <v>3267421</v>
      </c>
      <c r="BR39" s="227">
        <v>3241079</v>
      </c>
      <c r="BS39" s="227">
        <v>2692422</v>
      </c>
      <c r="BT39" s="227">
        <v>701866</v>
      </c>
      <c r="BU39" s="228">
        <v>2746088</v>
      </c>
      <c r="BV39" s="229">
        <v>1368039</v>
      </c>
      <c r="BW39" s="298">
        <v>585804</v>
      </c>
      <c r="BX39" s="298">
        <v>2489742</v>
      </c>
      <c r="BY39" s="298">
        <v>2058512</v>
      </c>
      <c r="BZ39" s="298">
        <v>2104947</v>
      </c>
      <c r="CA39" s="298">
        <v>2452564</v>
      </c>
      <c r="CB39" s="298"/>
      <c r="CC39" s="298"/>
      <c r="CD39" s="298"/>
      <c r="CE39" s="298"/>
      <c r="CF39" s="298"/>
      <c r="CG39" s="299"/>
    </row>
    <row r="40" spans="1:85">
      <c r="A40" s="223" t="s">
        <v>126</v>
      </c>
      <c r="B40" s="224">
        <v>14250</v>
      </c>
      <c r="C40" s="224">
        <v>28599</v>
      </c>
      <c r="D40" s="224">
        <v>53818</v>
      </c>
      <c r="E40" s="224">
        <v>80859</v>
      </c>
      <c r="F40" s="224">
        <v>43181</v>
      </c>
      <c r="G40" s="224">
        <v>74518</v>
      </c>
      <c r="H40" s="224">
        <v>302991</v>
      </c>
      <c r="I40" s="224">
        <v>406751</v>
      </c>
      <c r="J40" s="224">
        <v>380570</v>
      </c>
      <c r="K40" s="224">
        <v>242176</v>
      </c>
      <c r="L40" s="224">
        <v>195705</v>
      </c>
      <c r="M40" s="225">
        <v>92298</v>
      </c>
      <c r="N40" s="226">
        <v>34085</v>
      </c>
      <c r="O40" s="224">
        <v>98492</v>
      </c>
      <c r="P40" s="224">
        <v>72164</v>
      </c>
      <c r="Q40" s="224">
        <v>40682</v>
      </c>
      <c r="R40" s="224">
        <v>59968</v>
      </c>
      <c r="S40" s="224">
        <v>101561</v>
      </c>
      <c r="T40" s="224">
        <v>251109</v>
      </c>
      <c r="U40" s="224">
        <v>87805</v>
      </c>
      <c r="V40" s="224">
        <v>412415</v>
      </c>
      <c r="W40" s="224">
        <v>369244</v>
      </c>
      <c r="X40" s="224">
        <v>285982</v>
      </c>
      <c r="Y40" s="225">
        <v>171278</v>
      </c>
      <c r="Z40" s="226">
        <v>111816</v>
      </c>
      <c r="AA40" s="224">
        <v>43615</v>
      </c>
      <c r="AB40" s="224">
        <v>39533</v>
      </c>
      <c r="AC40" s="224">
        <v>66110</v>
      </c>
      <c r="AD40" s="224">
        <v>53479</v>
      </c>
      <c r="AE40" s="224">
        <v>79784</v>
      </c>
      <c r="AF40" s="224">
        <v>485892</v>
      </c>
      <c r="AG40" s="224">
        <v>392802</v>
      </c>
      <c r="AH40" s="224">
        <v>89796</v>
      </c>
      <c r="AI40" s="224">
        <v>461344</v>
      </c>
      <c r="AJ40" s="227">
        <v>350647</v>
      </c>
      <c r="AK40" s="228">
        <v>122508</v>
      </c>
      <c r="AL40" s="229">
        <v>103096</v>
      </c>
      <c r="AM40" s="227">
        <v>55824</v>
      </c>
      <c r="AN40" s="227">
        <v>68389</v>
      </c>
      <c r="AO40" s="227">
        <v>74814</v>
      </c>
      <c r="AP40" s="227">
        <v>134976</v>
      </c>
      <c r="AQ40" s="227">
        <v>20135</v>
      </c>
      <c r="AR40" s="224">
        <v>391394</v>
      </c>
      <c r="AS40" s="227">
        <v>342866</v>
      </c>
      <c r="AT40" s="224">
        <v>453120</v>
      </c>
      <c r="AU40" s="224">
        <v>381589</v>
      </c>
      <c r="AV40" s="224">
        <v>90049</v>
      </c>
      <c r="AW40" s="225">
        <v>134047</v>
      </c>
      <c r="AX40" s="226">
        <v>178624</v>
      </c>
      <c r="AY40" s="224">
        <v>52661</v>
      </c>
      <c r="AZ40" s="227">
        <v>76654</v>
      </c>
      <c r="BA40" s="224">
        <v>138293</v>
      </c>
      <c r="BB40" s="224">
        <v>60182</v>
      </c>
      <c r="BC40" s="227">
        <v>11110</v>
      </c>
      <c r="BD40" s="227">
        <v>462981</v>
      </c>
      <c r="BE40" s="227">
        <v>326167</v>
      </c>
      <c r="BF40" s="227">
        <v>479599</v>
      </c>
      <c r="BG40" s="224">
        <v>635230</v>
      </c>
      <c r="BH40" s="227">
        <v>146660</v>
      </c>
      <c r="BI40" s="228">
        <v>55888</v>
      </c>
      <c r="BJ40" s="229">
        <v>86922</v>
      </c>
      <c r="BK40" s="227">
        <v>39374</v>
      </c>
      <c r="BL40" s="227">
        <v>76495</v>
      </c>
      <c r="BM40" s="227">
        <v>75224</v>
      </c>
      <c r="BN40" s="227">
        <v>38901</v>
      </c>
      <c r="BO40" s="227">
        <v>98725</v>
      </c>
      <c r="BP40" s="227">
        <v>432519</v>
      </c>
      <c r="BQ40" s="227">
        <v>437423</v>
      </c>
      <c r="BR40" s="227">
        <v>379813</v>
      </c>
      <c r="BS40" s="227">
        <v>725783</v>
      </c>
      <c r="BT40" s="227">
        <v>131805</v>
      </c>
      <c r="BU40" s="228">
        <v>56761</v>
      </c>
      <c r="BV40" s="229">
        <v>97297</v>
      </c>
      <c r="BW40" s="298">
        <v>83588</v>
      </c>
      <c r="BX40" s="298">
        <v>48867</v>
      </c>
      <c r="BY40" s="298">
        <v>92208</v>
      </c>
      <c r="BZ40" s="298">
        <v>50917</v>
      </c>
      <c r="CA40" s="298">
        <v>104921</v>
      </c>
      <c r="CB40" s="298"/>
      <c r="CC40" s="298"/>
      <c r="CD40" s="298"/>
      <c r="CE40" s="298"/>
      <c r="CF40" s="298"/>
      <c r="CG40" s="299"/>
    </row>
    <row r="41" spans="1:85">
      <c r="A41" s="223" t="s">
        <v>127</v>
      </c>
      <c r="B41" s="224">
        <v>55695</v>
      </c>
      <c r="C41" s="224">
        <v>65343</v>
      </c>
      <c r="D41" s="224">
        <v>73996</v>
      </c>
      <c r="E41" s="224">
        <v>80397</v>
      </c>
      <c r="F41" s="224">
        <v>99876</v>
      </c>
      <c r="G41" s="224">
        <v>120611</v>
      </c>
      <c r="H41" s="224">
        <v>175930</v>
      </c>
      <c r="I41" s="224">
        <v>177044</v>
      </c>
      <c r="J41" s="224">
        <v>148695</v>
      </c>
      <c r="K41" s="224">
        <v>229194</v>
      </c>
      <c r="L41" s="224">
        <v>124109</v>
      </c>
      <c r="M41" s="225">
        <v>96786</v>
      </c>
      <c r="N41" s="226">
        <v>75937</v>
      </c>
      <c r="O41" s="224">
        <v>138780</v>
      </c>
      <c r="P41" s="224">
        <v>100685</v>
      </c>
      <c r="Q41" s="224">
        <v>121988</v>
      </c>
      <c r="R41" s="224">
        <v>136916</v>
      </c>
      <c r="S41" s="224">
        <v>155555</v>
      </c>
      <c r="T41" s="224">
        <v>244638</v>
      </c>
      <c r="U41" s="224">
        <v>216772</v>
      </c>
      <c r="V41" s="224">
        <v>341211</v>
      </c>
      <c r="W41" s="224">
        <v>264873</v>
      </c>
      <c r="X41" s="224">
        <v>176272</v>
      </c>
      <c r="Y41" s="225">
        <v>81861</v>
      </c>
      <c r="Z41" s="226">
        <v>82092</v>
      </c>
      <c r="AA41" s="224">
        <v>110754</v>
      </c>
      <c r="AB41" s="224">
        <v>68472</v>
      </c>
      <c r="AC41" s="224">
        <v>115643</v>
      </c>
      <c r="AD41" s="224">
        <v>140884</v>
      </c>
      <c r="AE41" s="224">
        <v>253191</v>
      </c>
      <c r="AF41" s="224">
        <v>313195</v>
      </c>
      <c r="AG41" s="224">
        <v>294435</v>
      </c>
      <c r="AH41" s="224">
        <v>271386</v>
      </c>
      <c r="AI41" s="224">
        <v>293491</v>
      </c>
      <c r="AJ41" s="227">
        <v>171371</v>
      </c>
      <c r="AK41" s="228">
        <v>48212</v>
      </c>
      <c r="AL41" s="229">
        <v>189989</v>
      </c>
      <c r="AM41" s="227">
        <v>27793</v>
      </c>
      <c r="AN41" s="227">
        <v>198919</v>
      </c>
      <c r="AO41" s="227">
        <v>121040</v>
      </c>
      <c r="AP41" s="227">
        <v>183024</v>
      </c>
      <c r="AQ41" s="227">
        <v>183251</v>
      </c>
      <c r="AR41" s="224">
        <v>278068</v>
      </c>
      <c r="AS41" s="227">
        <v>309122</v>
      </c>
      <c r="AT41" s="224">
        <v>300620</v>
      </c>
      <c r="AU41" s="224">
        <v>273492</v>
      </c>
      <c r="AV41" s="224">
        <v>131292</v>
      </c>
      <c r="AW41" s="225">
        <v>32590</v>
      </c>
      <c r="AX41" s="226">
        <v>228391</v>
      </c>
      <c r="AY41" s="224">
        <v>93723</v>
      </c>
      <c r="AZ41" s="227">
        <v>94035</v>
      </c>
      <c r="BA41" s="224">
        <v>137977</v>
      </c>
      <c r="BB41" s="224">
        <v>163970</v>
      </c>
      <c r="BC41" s="227">
        <v>191608</v>
      </c>
      <c r="BD41" s="227">
        <v>321529</v>
      </c>
      <c r="BE41" s="227">
        <v>391535</v>
      </c>
      <c r="BF41" s="227">
        <v>375755</v>
      </c>
      <c r="BG41" s="224">
        <v>329817</v>
      </c>
      <c r="BH41" s="227">
        <v>165639</v>
      </c>
      <c r="BI41" s="228">
        <v>126405</v>
      </c>
      <c r="BJ41" s="229">
        <v>143274</v>
      </c>
      <c r="BK41" s="227">
        <v>109288</v>
      </c>
      <c r="BL41" s="227">
        <v>130676</v>
      </c>
      <c r="BM41" s="227">
        <v>144059</v>
      </c>
      <c r="BN41" s="227">
        <v>179217</v>
      </c>
      <c r="BO41" s="227">
        <v>72159</v>
      </c>
      <c r="BP41" s="227">
        <v>516389</v>
      </c>
      <c r="BQ41" s="227">
        <v>450682</v>
      </c>
      <c r="BR41" s="227">
        <v>368419</v>
      </c>
      <c r="BS41" s="227">
        <v>333229</v>
      </c>
      <c r="BT41" s="227">
        <v>195455</v>
      </c>
      <c r="BU41" s="228">
        <v>124781</v>
      </c>
      <c r="BV41" s="229">
        <v>182217</v>
      </c>
      <c r="BW41" s="298">
        <v>249253</v>
      </c>
      <c r="BX41" s="298">
        <v>144331</v>
      </c>
      <c r="BY41" s="298">
        <v>-29715</v>
      </c>
      <c r="BZ41" s="298">
        <v>285965</v>
      </c>
      <c r="CA41" s="298">
        <v>258982</v>
      </c>
      <c r="CB41" s="298"/>
      <c r="CC41" s="298"/>
      <c r="CD41" s="298"/>
      <c r="CE41" s="298"/>
      <c r="CF41" s="298"/>
      <c r="CG41" s="299"/>
    </row>
    <row r="42" spans="1:85">
      <c r="A42" s="223" t="s">
        <v>128</v>
      </c>
      <c r="B42" s="224">
        <v>35456</v>
      </c>
      <c r="C42" s="224">
        <v>26307</v>
      </c>
      <c r="D42" s="224">
        <v>34301</v>
      </c>
      <c r="E42" s="224">
        <v>54399</v>
      </c>
      <c r="F42" s="224">
        <v>36005</v>
      </c>
      <c r="G42" s="224">
        <v>43225</v>
      </c>
      <c r="H42" s="224">
        <v>144978</v>
      </c>
      <c r="I42" s="224">
        <v>81670</v>
      </c>
      <c r="J42" s="224">
        <v>87580</v>
      </c>
      <c r="K42" s="224">
        <v>116170</v>
      </c>
      <c r="L42" s="224">
        <v>60040</v>
      </c>
      <c r="M42" s="225">
        <v>50631</v>
      </c>
      <c r="N42" s="226">
        <v>30447</v>
      </c>
      <c r="O42" s="224">
        <v>54013</v>
      </c>
      <c r="P42" s="224">
        <v>15016</v>
      </c>
      <c r="Q42" s="224">
        <v>41873</v>
      </c>
      <c r="R42" s="224">
        <v>39043</v>
      </c>
      <c r="S42" s="224">
        <v>46365</v>
      </c>
      <c r="T42" s="224">
        <v>131804</v>
      </c>
      <c r="U42" s="224">
        <v>46959</v>
      </c>
      <c r="V42" s="224">
        <v>99762</v>
      </c>
      <c r="W42" s="224">
        <v>86264</v>
      </c>
      <c r="X42" s="224">
        <v>166548</v>
      </c>
      <c r="Y42" s="225">
        <v>62209</v>
      </c>
      <c r="Z42" s="226">
        <v>48009</v>
      </c>
      <c r="AA42" s="224">
        <v>65597</v>
      </c>
      <c r="AB42" s="224">
        <v>11188</v>
      </c>
      <c r="AC42" s="224">
        <v>44580</v>
      </c>
      <c r="AD42" s="224">
        <v>53413</v>
      </c>
      <c r="AE42" s="224">
        <v>83270</v>
      </c>
      <c r="AF42" s="224">
        <v>191576</v>
      </c>
      <c r="AG42" s="224">
        <v>120758</v>
      </c>
      <c r="AH42" s="224">
        <v>80668</v>
      </c>
      <c r="AI42" s="224">
        <v>233551</v>
      </c>
      <c r="AJ42" s="227">
        <v>112210</v>
      </c>
      <c r="AK42" s="228">
        <v>34567</v>
      </c>
      <c r="AL42" s="229">
        <v>61207</v>
      </c>
      <c r="AM42" s="227">
        <v>28681</v>
      </c>
      <c r="AN42" s="227">
        <v>33728</v>
      </c>
      <c r="AO42" s="227">
        <v>49511</v>
      </c>
      <c r="AP42" s="227">
        <v>62230</v>
      </c>
      <c r="AQ42" s="227">
        <v>38728</v>
      </c>
      <c r="AR42" s="224">
        <v>143547</v>
      </c>
      <c r="AS42" s="227">
        <v>124505</v>
      </c>
      <c r="AT42" s="224">
        <v>111182</v>
      </c>
      <c r="AU42" s="224">
        <v>126758</v>
      </c>
      <c r="AV42" s="224">
        <v>112871</v>
      </c>
      <c r="AW42" s="225">
        <v>44774</v>
      </c>
      <c r="AX42" s="226">
        <v>62737</v>
      </c>
      <c r="AY42" s="224">
        <v>37933</v>
      </c>
      <c r="AZ42" s="227">
        <v>30266</v>
      </c>
      <c r="BA42" s="224">
        <v>37902</v>
      </c>
      <c r="BB42" s="224">
        <v>45462</v>
      </c>
      <c r="BC42" s="227">
        <v>66319</v>
      </c>
      <c r="BD42" s="227">
        <v>151046</v>
      </c>
      <c r="BE42" s="227">
        <v>101819</v>
      </c>
      <c r="BF42" s="227">
        <v>87053</v>
      </c>
      <c r="BG42" s="224">
        <v>212201</v>
      </c>
      <c r="BH42" s="227">
        <v>51367</v>
      </c>
      <c r="BI42" s="228">
        <v>40732</v>
      </c>
      <c r="BJ42" s="229">
        <v>79626</v>
      </c>
      <c r="BK42" s="227">
        <v>24986</v>
      </c>
      <c r="BL42" s="227">
        <v>13008</v>
      </c>
      <c r="BM42" s="227">
        <v>35499</v>
      </c>
      <c r="BN42" s="227">
        <v>49038</v>
      </c>
      <c r="BO42" s="227">
        <v>64027</v>
      </c>
      <c r="BP42" s="227">
        <v>133029</v>
      </c>
      <c r="BQ42" s="227">
        <v>97177</v>
      </c>
      <c r="BR42" s="227">
        <v>67807</v>
      </c>
      <c r="BS42" s="227">
        <v>159614</v>
      </c>
      <c r="BT42" s="227">
        <v>104044</v>
      </c>
      <c r="BU42" s="228">
        <v>57053</v>
      </c>
      <c r="BV42" s="229">
        <v>79229</v>
      </c>
      <c r="BW42" s="298">
        <v>31271</v>
      </c>
      <c r="BX42" s="298">
        <v>42227</v>
      </c>
      <c r="BY42" s="298">
        <v>52443</v>
      </c>
      <c r="BZ42" s="298">
        <v>66524</v>
      </c>
      <c r="CA42" s="298">
        <v>98374</v>
      </c>
      <c r="CB42" s="298"/>
      <c r="CC42" s="298"/>
      <c r="CD42" s="298"/>
      <c r="CE42" s="298"/>
      <c r="CF42" s="298"/>
      <c r="CG42" s="299"/>
    </row>
    <row r="43" spans="1:85">
      <c r="A43" s="223" t="s">
        <v>129</v>
      </c>
      <c r="B43" s="224">
        <v>12905</v>
      </c>
      <c r="C43" s="224">
        <v>16105</v>
      </c>
      <c r="D43" s="224">
        <v>19313</v>
      </c>
      <c r="E43" s="224">
        <v>13964</v>
      </c>
      <c r="F43" s="224">
        <v>18236</v>
      </c>
      <c r="G43" s="224">
        <v>22185</v>
      </c>
      <c r="H43" s="224">
        <v>45754</v>
      </c>
      <c r="I43" s="224">
        <v>63147</v>
      </c>
      <c r="J43" s="224">
        <v>37426</v>
      </c>
      <c r="K43" s="224">
        <v>12836</v>
      </c>
      <c r="L43" s="224">
        <v>60161</v>
      </c>
      <c r="M43" s="225">
        <v>13259</v>
      </c>
      <c r="N43" s="226">
        <v>0</v>
      </c>
      <c r="O43" s="224">
        <v>13302</v>
      </c>
      <c r="P43" s="224">
        <v>15431</v>
      </c>
      <c r="Q43" s="224">
        <v>5658</v>
      </c>
      <c r="R43" s="224">
        <v>14828</v>
      </c>
      <c r="S43" s="224">
        <v>6385</v>
      </c>
      <c r="T43" s="224">
        <v>35991</v>
      </c>
      <c r="U43" s="224">
        <v>46183</v>
      </c>
      <c r="V43" s="224">
        <v>63274</v>
      </c>
      <c r="W43" s="224">
        <v>22837</v>
      </c>
      <c r="X43" s="224">
        <v>26682</v>
      </c>
      <c r="Y43" s="225">
        <v>11086</v>
      </c>
      <c r="Z43" s="226">
        <v>18998</v>
      </c>
      <c r="AA43" s="224">
        <v>1019</v>
      </c>
      <c r="AB43" s="224">
        <v>8133</v>
      </c>
      <c r="AC43" s="224">
        <v>7823</v>
      </c>
      <c r="AD43" s="224">
        <v>23547</v>
      </c>
      <c r="AE43" s="224">
        <v>22595</v>
      </c>
      <c r="AF43" s="224">
        <v>63303</v>
      </c>
      <c r="AG43" s="224">
        <v>63306</v>
      </c>
      <c r="AH43" s="224">
        <v>8164</v>
      </c>
      <c r="AI43" s="224">
        <v>75341</v>
      </c>
      <c r="AJ43" s="227">
        <v>21810</v>
      </c>
      <c r="AK43" s="228">
        <v>3046</v>
      </c>
      <c r="AL43" s="229">
        <v>17483</v>
      </c>
      <c r="AM43" s="227">
        <v>9005</v>
      </c>
      <c r="AN43" s="227">
        <v>14501</v>
      </c>
      <c r="AO43" s="227">
        <v>18762</v>
      </c>
      <c r="AP43" s="227">
        <v>30048</v>
      </c>
      <c r="AQ43" s="227">
        <v>10938</v>
      </c>
      <c r="AR43" s="224">
        <v>79902</v>
      </c>
      <c r="AS43" s="227">
        <v>53597</v>
      </c>
      <c r="AT43" s="224">
        <v>13909</v>
      </c>
      <c r="AU43" s="224">
        <v>370582</v>
      </c>
      <c r="AV43" s="224">
        <v>37058</v>
      </c>
      <c r="AW43" s="225">
        <v>25375</v>
      </c>
      <c r="AX43" s="226">
        <v>38034</v>
      </c>
      <c r="AY43" s="224">
        <v>51347</v>
      </c>
      <c r="AZ43" s="227">
        <v>18901</v>
      </c>
      <c r="BA43" s="224">
        <v>12532</v>
      </c>
      <c r="BB43" s="224">
        <v>69465</v>
      </c>
      <c r="BC43" s="227">
        <v>7447</v>
      </c>
      <c r="BD43" s="227">
        <v>69530</v>
      </c>
      <c r="BE43" s="227">
        <v>6080</v>
      </c>
      <c r="BF43" s="227">
        <v>22835</v>
      </c>
      <c r="BG43" s="224">
        <v>71637</v>
      </c>
      <c r="BH43" s="227">
        <v>22366</v>
      </c>
      <c r="BI43" s="228">
        <v>26009</v>
      </c>
      <c r="BJ43" s="229">
        <v>15563</v>
      </c>
      <c r="BK43" s="227">
        <v>20017</v>
      </c>
      <c r="BL43" s="227">
        <v>45934</v>
      </c>
      <c r="BM43" s="227">
        <v>48995</v>
      </c>
      <c r="BN43" s="227">
        <v>22760</v>
      </c>
      <c r="BO43" s="227">
        <v>36649</v>
      </c>
      <c r="BP43" s="227">
        <v>56755</v>
      </c>
      <c r="BQ43" s="227">
        <v>74555</v>
      </c>
      <c r="BR43" s="227">
        <v>55583</v>
      </c>
      <c r="BS43" s="227">
        <v>54772</v>
      </c>
      <c r="BT43" s="227">
        <v>36311</v>
      </c>
      <c r="BU43" s="228">
        <v>-20699</v>
      </c>
      <c r="BV43" s="229">
        <v>26882</v>
      </c>
      <c r="BW43" s="298">
        <v>23278</v>
      </c>
      <c r="BX43" s="298">
        <v>17754</v>
      </c>
      <c r="BY43" s="298">
        <v>49574</v>
      </c>
      <c r="BZ43" s="298">
        <v>37562</v>
      </c>
      <c r="CA43" s="298">
        <v>14692</v>
      </c>
      <c r="CB43" s="298"/>
      <c r="CC43" s="298"/>
      <c r="CD43" s="298"/>
      <c r="CE43" s="298"/>
      <c r="CF43" s="298"/>
      <c r="CG43" s="299"/>
    </row>
    <row r="44" spans="1:85">
      <c r="A44" s="223" t="s">
        <v>130</v>
      </c>
      <c r="B44" s="224">
        <v>0</v>
      </c>
      <c r="C44" s="224">
        <v>16498</v>
      </c>
      <c r="D44" s="224">
        <v>9570</v>
      </c>
      <c r="E44" s="224">
        <v>14077</v>
      </c>
      <c r="F44" s="224">
        <v>14960</v>
      </c>
      <c r="G44" s="224">
        <v>17582</v>
      </c>
      <c r="H44" s="224">
        <v>27635</v>
      </c>
      <c r="I44" s="224">
        <v>22366</v>
      </c>
      <c r="J44" s="224">
        <v>24960</v>
      </c>
      <c r="K44" s="224">
        <v>25149</v>
      </c>
      <c r="L44" s="224">
        <v>20637</v>
      </c>
      <c r="M44" s="225">
        <v>-15637</v>
      </c>
      <c r="N44" s="226">
        <v>0</v>
      </c>
      <c r="O44" s="224">
        <v>64127</v>
      </c>
      <c r="P44" s="224">
        <v>-29385</v>
      </c>
      <c r="Q44" s="224">
        <v>28218</v>
      </c>
      <c r="R44" s="224">
        <v>0</v>
      </c>
      <c r="S44" s="224">
        <v>0</v>
      </c>
      <c r="T44" s="224">
        <v>57712</v>
      </c>
      <c r="U44" s="224">
        <v>0</v>
      </c>
      <c r="V44" s="224">
        <v>0</v>
      </c>
      <c r="W44" s="224">
        <v>1257</v>
      </c>
      <c r="X44" s="224">
        <v>73811</v>
      </c>
      <c r="Y44" s="225">
        <v>0</v>
      </c>
      <c r="Z44" s="226">
        <v>295</v>
      </c>
      <c r="AA44" s="224">
        <v>184303</v>
      </c>
      <c r="AB44" s="224">
        <v>0</v>
      </c>
      <c r="AC44" s="224">
        <v>0</v>
      </c>
      <c r="AD44" s="224">
        <v>28170</v>
      </c>
      <c r="AE44" s="224">
        <v>0</v>
      </c>
      <c r="AF44" s="224">
        <v>59615</v>
      </c>
      <c r="AG44" s="224">
        <v>4064</v>
      </c>
      <c r="AH44" s="224">
        <v>0</v>
      </c>
      <c r="AI44" s="224">
        <v>53882</v>
      </c>
      <c r="AJ44" s="227">
        <v>8687</v>
      </c>
      <c r="AK44" s="228">
        <v>460</v>
      </c>
      <c r="AL44" s="229">
        <v>1395</v>
      </c>
      <c r="AM44" s="227">
        <v>43404</v>
      </c>
      <c r="AN44" s="227">
        <v>0</v>
      </c>
      <c r="AO44" s="227">
        <v>39758</v>
      </c>
      <c r="AP44" s="227">
        <v>1704</v>
      </c>
      <c r="AQ44" s="227">
        <v>660</v>
      </c>
      <c r="AR44" s="224">
        <v>66696</v>
      </c>
      <c r="AS44" s="227">
        <v>3535</v>
      </c>
      <c r="AT44" s="224">
        <v>0</v>
      </c>
      <c r="AU44" s="224">
        <v>67044</v>
      </c>
      <c r="AV44" s="224">
        <v>0</v>
      </c>
      <c r="AW44" s="225">
        <v>0</v>
      </c>
      <c r="AX44" s="226">
        <v>37350</v>
      </c>
      <c r="AY44" s="224">
        <v>5000</v>
      </c>
      <c r="AZ44" s="227">
        <v>0</v>
      </c>
      <c r="BA44" s="224">
        <v>28477</v>
      </c>
      <c r="BB44" s="224">
        <v>0</v>
      </c>
      <c r="BC44" s="227">
        <v>0</v>
      </c>
      <c r="BD44" s="227">
        <v>61592</v>
      </c>
      <c r="BE44" s="227">
        <v>0</v>
      </c>
      <c r="BF44" s="227">
        <v>0</v>
      </c>
      <c r="BG44" s="224">
        <v>67808</v>
      </c>
      <c r="BH44" s="227">
        <v>0</v>
      </c>
      <c r="BI44" s="228">
        <v>5000</v>
      </c>
      <c r="BJ44" s="229">
        <v>35953</v>
      </c>
      <c r="BK44" s="227">
        <v>9484</v>
      </c>
      <c r="BL44" s="227">
        <v>0</v>
      </c>
      <c r="BM44" s="227">
        <v>26206</v>
      </c>
      <c r="BN44" s="227">
        <v>500</v>
      </c>
      <c r="BO44" s="227">
        <v>24354</v>
      </c>
      <c r="BP44" s="227">
        <v>24935</v>
      </c>
      <c r="BQ44" s="227">
        <v>0</v>
      </c>
      <c r="BR44" s="227">
        <v>0</v>
      </c>
      <c r="BS44" s="227">
        <v>73535</v>
      </c>
      <c r="BT44" s="227">
        <v>8292</v>
      </c>
      <c r="BU44" s="228">
        <v>0</v>
      </c>
      <c r="BV44" s="229">
        <v>42501</v>
      </c>
      <c r="BW44" s="298">
        <v>2920</v>
      </c>
      <c r="BX44" s="318">
        <v>0</v>
      </c>
      <c r="BY44" s="298">
        <v>33360</v>
      </c>
      <c r="BZ44" s="298">
        <v>1873</v>
      </c>
      <c r="CA44" s="298">
        <v>3192</v>
      </c>
      <c r="CB44" s="298"/>
      <c r="CC44" s="298"/>
      <c r="CD44" s="298"/>
      <c r="CE44" s="298"/>
      <c r="CF44" s="298"/>
      <c r="CG44" s="299"/>
    </row>
    <row r="45" spans="1:85" ht="13.5" thickBot="1">
      <c r="A45" s="223" t="s">
        <v>131</v>
      </c>
      <c r="B45" s="224">
        <v>6655</v>
      </c>
      <c r="C45" s="224">
        <v>6247</v>
      </c>
      <c r="D45" s="224">
        <v>5304</v>
      </c>
      <c r="E45" s="224">
        <v>8019</v>
      </c>
      <c r="F45" s="224">
        <v>11183</v>
      </c>
      <c r="G45" s="224">
        <v>7650</v>
      </c>
      <c r="H45" s="224">
        <v>43631</v>
      </c>
      <c r="I45" s="224">
        <v>7607</v>
      </c>
      <c r="J45" s="224">
        <v>8441</v>
      </c>
      <c r="K45" s="224">
        <v>24142</v>
      </c>
      <c r="L45" s="224">
        <v>72289</v>
      </c>
      <c r="M45" s="225">
        <v>5434</v>
      </c>
      <c r="N45" s="226">
        <v>5749</v>
      </c>
      <c r="O45" s="224">
        <v>6643</v>
      </c>
      <c r="P45" s="224">
        <v>4985</v>
      </c>
      <c r="Q45" s="224">
        <v>11609</v>
      </c>
      <c r="R45" s="224">
        <v>15346</v>
      </c>
      <c r="S45" s="224">
        <v>7870</v>
      </c>
      <c r="T45" s="224">
        <v>49668</v>
      </c>
      <c r="U45" s="224">
        <v>4766</v>
      </c>
      <c r="V45" s="224">
        <v>9414</v>
      </c>
      <c r="W45" s="224">
        <v>42344</v>
      </c>
      <c r="X45" s="224">
        <v>9030</v>
      </c>
      <c r="Y45" s="225">
        <v>13386</v>
      </c>
      <c r="Z45" s="226">
        <v>9219</v>
      </c>
      <c r="AA45" s="224">
        <v>2813</v>
      </c>
      <c r="AB45" s="224">
        <v>2533</v>
      </c>
      <c r="AC45" s="224">
        <v>2460</v>
      </c>
      <c r="AD45" s="224">
        <v>2885</v>
      </c>
      <c r="AE45" s="224">
        <v>6304</v>
      </c>
      <c r="AF45" s="224">
        <v>24289</v>
      </c>
      <c r="AG45" s="224">
        <v>5313</v>
      </c>
      <c r="AH45" s="224">
        <v>0</v>
      </c>
      <c r="AI45" s="224">
        <v>49629</v>
      </c>
      <c r="AJ45" s="227">
        <v>8884</v>
      </c>
      <c r="AK45" s="228">
        <v>204371</v>
      </c>
      <c r="AL45" s="229">
        <v>-139866</v>
      </c>
      <c r="AM45" s="227">
        <v>11159</v>
      </c>
      <c r="AN45" s="227">
        <v>5503</v>
      </c>
      <c r="AO45" s="227">
        <v>9557</v>
      </c>
      <c r="AP45" s="227">
        <v>32567</v>
      </c>
      <c r="AQ45" s="227">
        <v>0</v>
      </c>
      <c r="AR45" s="224">
        <v>52327</v>
      </c>
      <c r="AS45" s="227">
        <v>19681</v>
      </c>
      <c r="AT45" s="224">
        <v>6604</v>
      </c>
      <c r="AU45" s="224">
        <v>63524</v>
      </c>
      <c r="AV45" s="224">
        <v>12428</v>
      </c>
      <c r="AW45" s="225">
        <v>25565</v>
      </c>
      <c r="AX45" s="226">
        <v>17502</v>
      </c>
      <c r="AY45" s="224">
        <v>2806</v>
      </c>
      <c r="AZ45" s="227">
        <v>2904</v>
      </c>
      <c r="BA45" s="224">
        <v>4438</v>
      </c>
      <c r="BB45" s="224">
        <v>16505</v>
      </c>
      <c r="BC45" s="227">
        <v>0</v>
      </c>
      <c r="BD45" s="227">
        <v>57877</v>
      </c>
      <c r="BE45" s="227">
        <v>12056</v>
      </c>
      <c r="BF45" s="227">
        <v>4811</v>
      </c>
      <c r="BG45" s="224">
        <v>74941</v>
      </c>
      <c r="BH45" s="227">
        <v>9492</v>
      </c>
      <c r="BI45" s="228">
        <v>2920</v>
      </c>
      <c r="BJ45" s="229">
        <v>10447</v>
      </c>
      <c r="BK45" s="227">
        <v>5728</v>
      </c>
      <c r="BL45" s="227">
        <v>5040</v>
      </c>
      <c r="BM45" s="227">
        <v>3072</v>
      </c>
      <c r="BN45" s="227">
        <v>2210</v>
      </c>
      <c r="BO45" s="227">
        <v>3129</v>
      </c>
      <c r="BP45" s="227">
        <v>39401</v>
      </c>
      <c r="BQ45" s="227">
        <v>6192</v>
      </c>
      <c r="BR45" s="227">
        <v>7273</v>
      </c>
      <c r="BS45" s="227">
        <v>6667</v>
      </c>
      <c r="BT45" s="227">
        <v>35032</v>
      </c>
      <c r="BU45" s="228">
        <v>250</v>
      </c>
      <c r="BV45" s="229">
        <v>35515</v>
      </c>
      <c r="BW45" s="298">
        <v>130</v>
      </c>
      <c r="BX45" s="298">
        <v>5279</v>
      </c>
      <c r="BY45" s="298">
        <v>3370</v>
      </c>
      <c r="BZ45" s="298">
        <v>7022</v>
      </c>
      <c r="CA45" s="298">
        <v>2484</v>
      </c>
      <c r="CB45" s="298"/>
      <c r="CC45" s="298"/>
      <c r="CD45" s="298"/>
      <c r="CE45" s="298"/>
      <c r="CF45" s="298"/>
      <c r="CG45" s="299"/>
    </row>
    <row r="46" spans="1:85" ht="13.5" thickBot="1">
      <c r="A46" s="230" t="s">
        <v>132</v>
      </c>
      <c r="B46" s="231">
        <v>645330</v>
      </c>
      <c r="C46" s="231">
        <v>1511217</v>
      </c>
      <c r="D46" s="231">
        <v>2147296</v>
      </c>
      <c r="E46" s="231">
        <v>1988644</v>
      </c>
      <c r="F46" s="231">
        <v>1949438</v>
      </c>
      <c r="G46" s="231">
        <v>1790062</v>
      </c>
      <c r="H46" s="231">
        <v>3480291</v>
      </c>
      <c r="I46" s="231">
        <v>2874389</v>
      </c>
      <c r="J46" s="231">
        <v>3205232</v>
      </c>
      <c r="K46" s="231">
        <v>2412400</v>
      </c>
      <c r="L46" s="231">
        <v>2225843</v>
      </c>
      <c r="M46" s="232">
        <v>1740953</v>
      </c>
      <c r="N46" s="233">
        <v>477547</v>
      </c>
      <c r="O46" s="231">
        <v>2435822</v>
      </c>
      <c r="P46" s="231">
        <v>1659617</v>
      </c>
      <c r="Q46" s="231">
        <v>1293862</v>
      </c>
      <c r="R46" s="231">
        <v>2518046</v>
      </c>
      <c r="S46" s="231">
        <v>1800389</v>
      </c>
      <c r="T46" s="231">
        <v>3466071</v>
      </c>
      <c r="U46" s="231">
        <v>1618498</v>
      </c>
      <c r="V46" s="231">
        <v>3435363</v>
      </c>
      <c r="W46" s="231">
        <v>3104093</v>
      </c>
      <c r="X46" s="231">
        <v>3481211</v>
      </c>
      <c r="Y46" s="232">
        <v>2025429</v>
      </c>
      <c r="Z46" s="233">
        <v>1648797</v>
      </c>
      <c r="AA46" s="231">
        <v>1254968</v>
      </c>
      <c r="AB46" s="231">
        <v>1543805</v>
      </c>
      <c r="AC46" s="231">
        <v>1742624</v>
      </c>
      <c r="AD46" s="231">
        <v>2084627</v>
      </c>
      <c r="AE46" s="231">
        <v>2578803</v>
      </c>
      <c r="AF46" s="231">
        <v>4753134</v>
      </c>
      <c r="AG46" s="231">
        <v>3412279</v>
      </c>
      <c r="AH46" s="231">
        <v>1838575</v>
      </c>
      <c r="AI46" s="231">
        <v>3827781</v>
      </c>
      <c r="AJ46" s="234">
        <v>3075413</v>
      </c>
      <c r="AK46" s="235">
        <v>994842</v>
      </c>
      <c r="AL46" s="236">
        <v>1519113</v>
      </c>
      <c r="AM46" s="234">
        <v>1035872</v>
      </c>
      <c r="AN46" s="234">
        <v>2184996</v>
      </c>
      <c r="AO46" s="234">
        <v>1633007</v>
      </c>
      <c r="AP46" s="234">
        <v>3191601</v>
      </c>
      <c r="AQ46" s="234">
        <v>1271079</v>
      </c>
      <c r="AR46" s="231">
        <v>4191209</v>
      </c>
      <c r="AS46" s="234">
        <v>3266448</v>
      </c>
      <c r="AT46" s="231">
        <v>3787903</v>
      </c>
      <c r="AU46" s="231">
        <v>3357358</v>
      </c>
      <c r="AV46" s="231">
        <v>1407305</v>
      </c>
      <c r="AW46" s="232">
        <v>1470298</v>
      </c>
      <c r="AX46" s="233">
        <v>2381933</v>
      </c>
      <c r="AY46" s="231">
        <v>1650778</v>
      </c>
      <c r="AZ46" s="234">
        <v>1643764</v>
      </c>
      <c r="BA46" s="231">
        <v>1876996</v>
      </c>
      <c r="BB46" s="231">
        <v>2224628</v>
      </c>
      <c r="BC46" s="234">
        <v>1513291</v>
      </c>
      <c r="BD46" s="234">
        <v>4791088</v>
      </c>
      <c r="BE46" s="234">
        <v>3581409</v>
      </c>
      <c r="BF46" s="234">
        <v>4116745</v>
      </c>
      <c r="BG46" s="231">
        <v>3889465</v>
      </c>
      <c r="BH46" s="234">
        <v>1853557</v>
      </c>
      <c r="BI46" s="235">
        <v>2029639</v>
      </c>
      <c r="BJ46" s="311">
        <f t="shared" ref="BJ46:CG46" si="4">SUM(BJ39:BJ45)</f>
        <v>1819132</v>
      </c>
      <c r="BK46" s="311">
        <f t="shared" si="4"/>
        <v>1109900</v>
      </c>
      <c r="BL46" s="311">
        <f t="shared" si="4"/>
        <v>2248446</v>
      </c>
      <c r="BM46" s="311">
        <f t="shared" si="4"/>
        <v>2505212</v>
      </c>
      <c r="BN46" s="311">
        <f t="shared" si="4"/>
        <v>2079177</v>
      </c>
      <c r="BO46" s="311">
        <f t="shared" si="4"/>
        <v>2417049</v>
      </c>
      <c r="BP46" s="311">
        <f t="shared" si="4"/>
        <v>4718479</v>
      </c>
      <c r="BQ46" s="311">
        <f t="shared" si="4"/>
        <v>4333450</v>
      </c>
      <c r="BR46" s="311">
        <f t="shared" si="4"/>
        <v>4119974</v>
      </c>
      <c r="BS46" s="311">
        <f t="shared" si="4"/>
        <v>4046022</v>
      </c>
      <c r="BT46" s="311">
        <f t="shared" si="4"/>
        <v>1212805</v>
      </c>
      <c r="BU46" s="311">
        <f t="shared" si="4"/>
        <v>2964234</v>
      </c>
      <c r="BV46" s="311">
        <f t="shared" si="4"/>
        <v>1831680</v>
      </c>
      <c r="BW46" s="311">
        <f t="shared" si="4"/>
        <v>976244</v>
      </c>
      <c r="BX46" s="311">
        <f t="shared" si="4"/>
        <v>2748200</v>
      </c>
      <c r="BY46" s="311">
        <f t="shared" si="4"/>
        <v>2259752</v>
      </c>
      <c r="BZ46" s="311">
        <f t="shared" si="4"/>
        <v>2554810</v>
      </c>
      <c r="CA46" s="311">
        <f t="shared" si="4"/>
        <v>2935209</v>
      </c>
      <c r="CB46" s="311">
        <f t="shared" si="4"/>
        <v>0</v>
      </c>
      <c r="CC46" s="311">
        <f t="shared" si="4"/>
        <v>0</v>
      </c>
      <c r="CD46" s="311">
        <f t="shared" si="4"/>
        <v>0</v>
      </c>
      <c r="CE46" s="311">
        <f t="shared" si="4"/>
        <v>0</v>
      </c>
      <c r="CF46" s="311">
        <f t="shared" si="4"/>
        <v>0</v>
      </c>
      <c r="CG46" s="311">
        <f t="shared" si="4"/>
        <v>0</v>
      </c>
    </row>
    <row r="47" spans="1:85">
      <c r="A47" s="158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4"/>
      <c r="N47" s="152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4"/>
      <c r="Z47" s="152"/>
      <c r="AA47" s="153"/>
      <c r="AB47" s="153"/>
      <c r="AC47" s="153"/>
      <c r="AD47" s="153"/>
      <c r="AE47" s="153"/>
      <c r="AF47" s="153"/>
      <c r="AG47" s="153"/>
      <c r="AH47" s="153"/>
      <c r="AI47" s="153"/>
      <c r="AJ47" s="106"/>
      <c r="AK47" s="150"/>
      <c r="AL47" s="151"/>
      <c r="AM47" s="106"/>
      <c r="AN47" s="106"/>
      <c r="AO47" s="106"/>
      <c r="AP47" s="106"/>
      <c r="AQ47" s="106"/>
      <c r="AR47" s="105"/>
      <c r="AS47" s="106"/>
      <c r="AT47" s="105"/>
      <c r="AU47" s="105"/>
      <c r="AV47" s="105"/>
      <c r="AW47" s="144"/>
      <c r="AX47" s="145"/>
      <c r="AY47" s="105"/>
      <c r="AZ47" s="106"/>
      <c r="BA47" s="105"/>
      <c r="BB47" s="105"/>
      <c r="BC47" s="106"/>
      <c r="BD47" s="106"/>
      <c r="BE47" s="106"/>
      <c r="BF47" s="106"/>
      <c r="BG47" s="105"/>
      <c r="BH47" s="106"/>
      <c r="BI47" s="150"/>
      <c r="BJ47" s="151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50"/>
      <c r="BV47" s="151"/>
      <c r="BW47" s="290"/>
      <c r="BX47" s="290"/>
      <c r="BY47" s="290"/>
      <c r="BZ47" s="290"/>
      <c r="CA47" s="290"/>
      <c r="CB47" s="290"/>
      <c r="CC47" s="290"/>
      <c r="CD47" s="290"/>
      <c r="CE47" s="290"/>
      <c r="CF47" s="290"/>
      <c r="CG47" s="291"/>
    </row>
    <row r="48" spans="1:85">
      <c r="A48" s="237" t="s">
        <v>133</v>
      </c>
      <c r="B48" s="238">
        <v>1389302</v>
      </c>
      <c r="C48" s="238">
        <v>1360033</v>
      </c>
      <c r="D48" s="238">
        <v>2436461</v>
      </c>
      <c r="E48" s="238">
        <v>1900275</v>
      </c>
      <c r="F48" s="238">
        <v>1913282</v>
      </c>
      <c r="G48" s="238">
        <v>1746842</v>
      </c>
      <c r="H48" s="238">
        <v>4681003</v>
      </c>
      <c r="I48" s="238">
        <v>3891922</v>
      </c>
      <c r="J48" s="238">
        <v>3884651</v>
      </c>
      <c r="K48" s="238">
        <v>2838633</v>
      </c>
      <c r="L48" s="238">
        <v>1837180</v>
      </c>
      <c r="M48" s="239">
        <v>2051175</v>
      </c>
      <c r="N48" s="240">
        <v>1153187</v>
      </c>
      <c r="O48" s="238">
        <v>2866333</v>
      </c>
      <c r="P48" s="238">
        <v>1703971</v>
      </c>
      <c r="Q48" s="238">
        <v>1159266</v>
      </c>
      <c r="R48" s="238">
        <v>3416434</v>
      </c>
      <c r="S48" s="238">
        <v>2551523</v>
      </c>
      <c r="T48" s="238">
        <v>3066140</v>
      </c>
      <c r="U48" s="238">
        <v>1794412</v>
      </c>
      <c r="V48" s="238">
        <v>3481561</v>
      </c>
      <c r="W48" s="238">
        <v>3367944</v>
      </c>
      <c r="X48" s="238">
        <v>3972203</v>
      </c>
      <c r="Y48" s="239">
        <v>2244802</v>
      </c>
      <c r="Z48" s="240">
        <v>1559936</v>
      </c>
      <c r="AA48" s="238">
        <v>1631943</v>
      </c>
      <c r="AB48" s="238">
        <v>1083846</v>
      </c>
      <c r="AC48" s="238">
        <v>2161656</v>
      </c>
      <c r="AD48" s="238">
        <v>2122298</v>
      </c>
      <c r="AE48" s="238">
        <v>3219159</v>
      </c>
      <c r="AF48" s="238">
        <v>4530656</v>
      </c>
      <c r="AG48" s="238">
        <v>3904809</v>
      </c>
      <c r="AH48" s="238">
        <v>1740025</v>
      </c>
      <c r="AI48" s="238">
        <v>4096474</v>
      </c>
      <c r="AJ48" s="241">
        <v>4092920</v>
      </c>
      <c r="AK48" s="242">
        <v>763020</v>
      </c>
      <c r="AL48" s="243">
        <v>1948449</v>
      </c>
      <c r="AM48" s="241">
        <v>1477393</v>
      </c>
      <c r="AN48" s="241">
        <v>1869239</v>
      </c>
      <c r="AO48" s="241">
        <v>1504648</v>
      </c>
      <c r="AP48" s="241">
        <v>3698050</v>
      </c>
      <c r="AQ48" s="241">
        <v>931383</v>
      </c>
      <c r="AR48" s="238">
        <v>5716512</v>
      </c>
      <c r="AS48" s="241">
        <v>4749022</v>
      </c>
      <c r="AT48" s="238">
        <v>3647175</v>
      </c>
      <c r="AU48" s="238">
        <v>4594546</v>
      </c>
      <c r="AV48" s="238">
        <v>1023717</v>
      </c>
      <c r="AW48" s="239">
        <v>2205281</v>
      </c>
      <c r="AX48" s="240">
        <v>2898104</v>
      </c>
      <c r="AY48" s="238">
        <v>1469006</v>
      </c>
      <c r="AZ48" s="241">
        <v>1999766</v>
      </c>
      <c r="BA48" s="238">
        <v>1722741</v>
      </c>
      <c r="BB48" s="238">
        <v>3257832</v>
      </c>
      <c r="BC48" s="241">
        <v>1047303</v>
      </c>
      <c r="BD48" s="241">
        <v>5879613</v>
      </c>
      <c r="BE48" s="241">
        <v>4364648</v>
      </c>
      <c r="BF48" s="241">
        <v>5269689</v>
      </c>
      <c r="BG48" s="238">
        <v>4829286</v>
      </c>
      <c r="BH48" s="241">
        <v>2378537</v>
      </c>
      <c r="BI48" s="242">
        <v>2924203</v>
      </c>
      <c r="BJ48" s="243">
        <v>1686565</v>
      </c>
      <c r="BK48" s="241">
        <v>948987</v>
      </c>
      <c r="BL48" s="241">
        <v>2868050</v>
      </c>
      <c r="BM48" s="241">
        <v>2371155</v>
      </c>
      <c r="BN48" s="241">
        <v>2620294</v>
      </c>
      <c r="BO48" s="241">
        <v>2464988</v>
      </c>
      <c r="BP48" s="241">
        <v>5690684</v>
      </c>
      <c r="BQ48" s="241">
        <v>5787826</v>
      </c>
      <c r="BR48" s="241">
        <v>5107032</v>
      </c>
      <c r="BS48" s="241">
        <v>4671936</v>
      </c>
      <c r="BT48" s="241">
        <v>1343267</v>
      </c>
      <c r="BU48" s="242">
        <v>3782840</v>
      </c>
      <c r="BV48" s="243">
        <v>1914742</v>
      </c>
      <c r="BW48" s="300">
        <v>573903</v>
      </c>
      <c r="BX48" s="300">
        <v>3021286</v>
      </c>
      <c r="BY48" s="300">
        <v>2641725</v>
      </c>
      <c r="BZ48" s="300">
        <v>2968772</v>
      </c>
      <c r="CA48" s="300">
        <v>3583546</v>
      </c>
      <c r="CB48" s="300"/>
      <c r="CC48" s="300"/>
      <c r="CD48" s="300"/>
      <c r="CE48" s="300"/>
      <c r="CF48" s="300"/>
      <c r="CG48" s="301"/>
    </row>
    <row r="49" spans="1:85">
      <c r="A49" s="237" t="s">
        <v>134</v>
      </c>
      <c r="B49" s="238">
        <v>4748</v>
      </c>
      <c r="C49" s="238">
        <v>2465</v>
      </c>
      <c r="D49" s="238">
        <v>5000</v>
      </c>
      <c r="E49" s="238">
        <v>2500</v>
      </c>
      <c r="F49" s="238">
        <v>1387</v>
      </c>
      <c r="G49" s="238">
        <v>0</v>
      </c>
      <c r="H49" s="238">
        <v>6099</v>
      </c>
      <c r="I49" s="238">
        <v>0</v>
      </c>
      <c r="J49" s="238">
        <v>0</v>
      </c>
      <c r="K49" s="238">
        <v>4700</v>
      </c>
      <c r="L49" s="238">
        <v>0</v>
      </c>
      <c r="M49" s="239">
        <v>0</v>
      </c>
      <c r="N49" s="240">
        <v>0</v>
      </c>
      <c r="O49" s="238">
        <v>2465</v>
      </c>
      <c r="P49" s="238">
        <v>0</v>
      </c>
      <c r="Q49" s="238">
        <v>0</v>
      </c>
      <c r="R49" s="238">
        <v>2500</v>
      </c>
      <c r="S49" s="238">
        <v>0</v>
      </c>
      <c r="T49" s="238">
        <v>2430</v>
      </c>
      <c r="U49" s="238">
        <v>0</v>
      </c>
      <c r="V49" s="238">
        <v>0</v>
      </c>
      <c r="W49" s="238">
        <v>0</v>
      </c>
      <c r="X49" s="238">
        <v>2465</v>
      </c>
      <c r="Y49" s="239">
        <v>0</v>
      </c>
      <c r="Z49" s="240">
        <v>0</v>
      </c>
      <c r="AA49" s="238">
        <v>2465</v>
      </c>
      <c r="AB49" s="238">
        <v>0</v>
      </c>
      <c r="AC49" s="238">
        <v>0</v>
      </c>
      <c r="AD49" s="238">
        <v>2465</v>
      </c>
      <c r="AE49" s="238">
        <v>0</v>
      </c>
      <c r="AF49" s="238">
        <v>2430</v>
      </c>
      <c r="AG49" s="238">
        <v>0</v>
      </c>
      <c r="AH49" s="238">
        <v>0</v>
      </c>
      <c r="AI49" s="238">
        <v>0</v>
      </c>
      <c r="AJ49" s="241">
        <v>2850</v>
      </c>
      <c r="AK49" s="242">
        <v>0</v>
      </c>
      <c r="AL49" s="243">
        <v>0</v>
      </c>
      <c r="AM49" s="241">
        <v>2280</v>
      </c>
      <c r="AN49" s="241">
        <v>0</v>
      </c>
      <c r="AO49" s="241">
        <v>0</v>
      </c>
      <c r="AP49" s="241">
        <v>2015</v>
      </c>
      <c r="AQ49" s="241">
        <v>0</v>
      </c>
      <c r="AR49" s="238">
        <v>0</v>
      </c>
      <c r="AS49" s="241">
        <v>1980</v>
      </c>
      <c r="AT49" s="238">
        <v>0</v>
      </c>
      <c r="AU49" s="238">
        <v>0</v>
      </c>
      <c r="AV49" s="238">
        <v>2050</v>
      </c>
      <c r="AW49" s="239">
        <v>0</v>
      </c>
      <c r="AX49" s="240">
        <v>2015</v>
      </c>
      <c r="AY49" s="238">
        <v>0</v>
      </c>
      <c r="AZ49" s="241">
        <v>0</v>
      </c>
      <c r="BA49" s="238">
        <v>0</v>
      </c>
      <c r="BB49" s="238">
        <v>1980</v>
      </c>
      <c r="BC49" s="241">
        <v>0</v>
      </c>
      <c r="BD49" s="241">
        <v>0</v>
      </c>
      <c r="BE49" s="241">
        <v>2015</v>
      </c>
      <c r="BF49" s="241">
        <v>0</v>
      </c>
      <c r="BG49" s="238">
        <v>2000</v>
      </c>
      <c r="BH49" s="241">
        <v>0</v>
      </c>
      <c r="BI49" s="242">
        <v>0</v>
      </c>
      <c r="BJ49" s="243">
        <v>0</v>
      </c>
      <c r="BK49" s="241">
        <v>665</v>
      </c>
      <c r="BL49" s="241">
        <v>0</v>
      </c>
      <c r="BM49" s="241">
        <v>0</v>
      </c>
      <c r="BN49" s="241">
        <v>650</v>
      </c>
      <c r="BO49" s="241">
        <v>0</v>
      </c>
      <c r="BP49" s="241">
        <v>2705</v>
      </c>
      <c r="BQ49" s="241">
        <v>0</v>
      </c>
      <c r="BR49" s="241">
        <v>690</v>
      </c>
      <c r="BS49" s="241">
        <v>16899</v>
      </c>
      <c r="BT49" s="241">
        <v>0</v>
      </c>
      <c r="BU49" s="242">
        <v>1387</v>
      </c>
      <c r="BV49" s="243">
        <v>11863</v>
      </c>
      <c r="BW49" s="300">
        <v>75</v>
      </c>
      <c r="BX49" s="300">
        <v>5000</v>
      </c>
      <c r="BY49" s="300">
        <v>9817</v>
      </c>
      <c r="BZ49" s="300">
        <v>5249</v>
      </c>
      <c r="CA49" s="300">
        <v>0</v>
      </c>
      <c r="CB49" s="300"/>
      <c r="CC49" s="300"/>
      <c r="CD49" s="300"/>
      <c r="CE49" s="300"/>
      <c r="CF49" s="300"/>
      <c r="CG49" s="301"/>
    </row>
    <row r="50" spans="1:85">
      <c r="A50" s="237" t="s">
        <v>135</v>
      </c>
      <c r="B50" s="238">
        <v>185892</v>
      </c>
      <c r="C50" s="238">
        <v>196378</v>
      </c>
      <c r="D50" s="238">
        <v>525717</v>
      </c>
      <c r="E50" s="238">
        <v>233447</v>
      </c>
      <c r="F50" s="238">
        <v>107059</v>
      </c>
      <c r="G50" s="238">
        <v>237889</v>
      </c>
      <c r="H50" s="238">
        <v>1023166</v>
      </c>
      <c r="I50" s="238">
        <v>1836528</v>
      </c>
      <c r="J50" s="238">
        <v>1451250</v>
      </c>
      <c r="K50" s="238">
        <v>655617</v>
      </c>
      <c r="L50" s="238">
        <v>659372</v>
      </c>
      <c r="M50" s="239">
        <v>159999</v>
      </c>
      <c r="N50" s="240">
        <v>77092</v>
      </c>
      <c r="O50" s="238">
        <v>358843</v>
      </c>
      <c r="P50" s="238">
        <v>268090</v>
      </c>
      <c r="Q50" s="238">
        <v>138331</v>
      </c>
      <c r="R50" s="238">
        <v>186569</v>
      </c>
      <c r="S50" s="238">
        <v>190497</v>
      </c>
      <c r="T50" s="238">
        <v>911620</v>
      </c>
      <c r="U50" s="238">
        <v>908707</v>
      </c>
      <c r="V50" s="238">
        <v>1565199</v>
      </c>
      <c r="W50" s="238">
        <v>1014928</v>
      </c>
      <c r="X50" s="238">
        <v>645237</v>
      </c>
      <c r="Y50" s="239">
        <v>181851</v>
      </c>
      <c r="Z50" s="240">
        <v>198462</v>
      </c>
      <c r="AA50" s="238">
        <v>284306</v>
      </c>
      <c r="AB50" s="238">
        <v>248694</v>
      </c>
      <c r="AC50" s="238">
        <v>258730</v>
      </c>
      <c r="AD50" s="238">
        <v>176513</v>
      </c>
      <c r="AE50" s="238">
        <v>199800</v>
      </c>
      <c r="AF50" s="238">
        <v>1352510</v>
      </c>
      <c r="AG50" s="238">
        <v>1550946</v>
      </c>
      <c r="AH50" s="238">
        <v>511519</v>
      </c>
      <c r="AI50" s="238">
        <v>1627444</v>
      </c>
      <c r="AJ50" s="241">
        <v>376245</v>
      </c>
      <c r="AK50" s="242">
        <v>179801</v>
      </c>
      <c r="AL50" s="243">
        <v>400668</v>
      </c>
      <c r="AM50" s="241">
        <v>277422</v>
      </c>
      <c r="AN50" s="241">
        <v>418339</v>
      </c>
      <c r="AO50" s="241">
        <v>249740</v>
      </c>
      <c r="AP50" s="241">
        <v>208044</v>
      </c>
      <c r="AQ50" s="241">
        <v>223497</v>
      </c>
      <c r="AR50" s="238">
        <v>1225944</v>
      </c>
      <c r="AS50" s="241">
        <v>2195474</v>
      </c>
      <c r="AT50" s="238">
        <v>982057</v>
      </c>
      <c r="AU50" s="238">
        <v>1771661</v>
      </c>
      <c r="AV50" s="238">
        <v>496758</v>
      </c>
      <c r="AW50" s="239">
        <v>257527</v>
      </c>
      <c r="AX50" s="240">
        <v>408880</v>
      </c>
      <c r="AY50" s="238">
        <v>323591</v>
      </c>
      <c r="AZ50" s="241">
        <v>348581</v>
      </c>
      <c r="BA50" s="238">
        <v>263287</v>
      </c>
      <c r="BB50" s="238">
        <v>196636</v>
      </c>
      <c r="BC50" s="241">
        <v>116452</v>
      </c>
      <c r="BD50" s="241">
        <v>3360615</v>
      </c>
      <c r="BE50" s="241">
        <v>1497628</v>
      </c>
      <c r="BF50" s="241">
        <v>681521</v>
      </c>
      <c r="BG50" s="238">
        <v>2106548</v>
      </c>
      <c r="BH50" s="241">
        <v>498876</v>
      </c>
      <c r="BI50" s="242">
        <v>449292</v>
      </c>
      <c r="BJ50" s="243">
        <v>448120</v>
      </c>
      <c r="BK50" s="241">
        <v>219733</v>
      </c>
      <c r="BL50" s="241">
        <v>518332</v>
      </c>
      <c r="BM50" s="241">
        <v>295650</v>
      </c>
      <c r="BN50" s="241">
        <v>225026</v>
      </c>
      <c r="BO50" s="241">
        <v>480244</v>
      </c>
      <c r="BP50" s="241">
        <v>2201222</v>
      </c>
      <c r="BQ50" s="241">
        <v>2420368</v>
      </c>
      <c r="BR50" s="241">
        <v>1950315</v>
      </c>
      <c r="BS50" s="241">
        <v>2342456</v>
      </c>
      <c r="BT50" s="241">
        <v>238924</v>
      </c>
      <c r="BU50" s="242">
        <v>575237</v>
      </c>
      <c r="BV50" s="243">
        <v>445175</v>
      </c>
      <c r="BW50" s="300">
        <v>312780</v>
      </c>
      <c r="BX50" s="300">
        <v>569656</v>
      </c>
      <c r="BY50" s="300">
        <v>439881</v>
      </c>
      <c r="BZ50" s="300">
        <v>240426</v>
      </c>
      <c r="CA50" s="300">
        <v>861903</v>
      </c>
      <c r="CB50" s="300"/>
      <c r="CC50" s="300"/>
      <c r="CD50" s="300"/>
      <c r="CE50" s="300"/>
      <c r="CF50" s="300"/>
      <c r="CG50" s="301"/>
    </row>
    <row r="51" spans="1:85">
      <c r="A51" s="237" t="s">
        <v>136</v>
      </c>
      <c r="B51" s="238">
        <v>12857</v>
      </c>
      <c r="C51" s="238">
        <v>20709</v>
      </c>
      <c r="D51" s="238">
        <v>13601</v>
      </c>
      <c r="E51" s="238">
        <v>9544</v>
      </c>
      <c r="F51" s="238">
        <v>13534</v>
      </c>
      <c r="G51" s="238">
        <v>16844</v>
      </c>
      <c r="H51" s="238">
        <v>126050</v>
      </c>
      <c r="I51" s="238">
        <v>73363</v>
      </c>
      <c r="J51" s="238">
        <v>54267</v>
      </c>
      <c r="K51" s="238">
        <v>161390</v>
      </c>
      <c r="L51" s="238">
        <v>22122</v>
      </c>
      <c r="M51" s="239">
        <v>14180</v>
      </c>
      <c r="N51" s="240">
        <v>12176</v>
      </c>
      <c r="O51" s="238">
        <v>11529</v>
      </c>
      <c r="P51" s="238">
        <v>7344</v>
      </c>
      <c r="Q51" s="238">
        <v>14397</v>
      </c>
      <c r="R51" s="238">
        <v>21982</v>
      </c>
      <c r="S51" s="238">
        <v>21601</v>
      </c>
      <c r="T51" s="238">
        <v>100051</v>
      </c>
      <c r="U51" s="238">
        <v>0</v>
      </c>
      <c r="V51" s="238">
        <v>45320</v>
      </c>
      <c r="W51" s="238">
        <v>47153</v>
      </c>
      <c r="X51" s="238">
        <v>223083</v>
      </c>
      <c r="Y51" s="239">
        <v>21557</v>
      </c>
      <c r="Z51" s="240">
        <v>9811</v>
      </c>
      <c r="AA51" s="238">
        <v>25167</v>
      </c>
      <c r="AB51" s="238">
        <v>11910</v>
      </c>
      <c r="AC51" s="238">
        <v>11561</v>
      </c>
      <c r="AD51" s="238">
        <v>17683</v>
      </c>
      <c r="AE51" s="238">
        <v>37480</v>
      </c>
      <c r="AF51" s="238">
        <v>166416</v>
      </c>
      <c r="AG51" s="238">
        <v>60148</v>
      </c>
      <c r="AH51" s="238">
        <v>32744</v>
      </c>
      <c r="AI51" s="238">
        <v>17661</v>
      </c>
      <c r="AJ51" s="241">
        <v>270732</v>
      </c>
      <c r="AK51" s="242">
        <v>100000</v>
      </c>
      <c r="AL51" s="243">
        <v>-44392</v>
      </c>
      <c r="AM51" s="241">
        <v>14764</v>
      </c>
      <c r="AN51" s="241">
        <v>13326</v>
      </c>
      <c r="AO51" s="241">
        <v>24817</v>
      </c>
      <c r="AP51" s="241">
        <v>6645</v>
      </c>
      <c r="AQ51" s="241">
        <v>38477</v>
      </c>
      <c r="AR51" s="238">
        <v>79370</v>
      </c>
      <c r="AS51" s="241">
        <v>131723</v>
      </c>
      <c r="AT51" s="238">
        <v>96213</v>
      </c>
      <c r="AU51" s="238">
        <v>238242</v>
      </c>
      <c r="AV51" s="238">
        <v>981</v>
      </c>
      <c r="AW51" s="239">
        <v>41930</v>
      </c>
      <c r="AX51" s="240">
        <v>17792</v>
      </c>
      <c r="AY51" s="238">
        <v>13000</v>
      </c>
      <c r="AZ51" s="241">
        <v>10375</v>
      </c>
      <c r="BA51" s="238">
        <v>21464</v>
      </c>
      <c r="BB51" s="238">
        <v>22417</v>
      </c>
      <c r="BC51" s="241">
        <v>31689</v>
      </c>
      <c r="BD51" s="241">
        <v>191172</v>
      </c>
      <c r="BE51" s="241">
        <v>28465</v>
      </c>
      <c r="BF51" s="241">
        <v>120615</v>
      </c>
      <c r="BG51" s="238">
        <v>257632</v>
      </c>
      <c r="BH51" s="241">
        <v>49887</v>
      </c>
      <c r="BI51" s="242">
        <v>27388</v>
      </c>
      <c r="BJ51" s="243">
        <v>27838</v>
      </c>
      <c r="BK51" s="241">
        <v>-3071</v>
      </c>
      <c r="BL51" s="241">
        <v>37661</v>
      </c>
      <c r="BM51" s="241">
        <v>23222</v>
      </c>
      <c r="BN51" s="241">
        <v>24664</v>
      </c>
      <c r="BO51" s="241">
        <v>30120</v>
      </c>
      <c r="BP51" s="241">
        <v>130611</v>
      </c>
      <c r="BQ51" s="241">
        <v>62068</v>
      </c>
      <c r="BR51" s="241">
        <v>87164</v>
      </c>
      <c r="BS51" s="241">
        <v>234631</v>
      </c>
      <c r="BT51" s="241">
        <v>62395</v>
      </c>
      <c r="BU51" s="242">
        <v>19623</v>
      </c>
      <c r="BV51" s="243">
        <v>42965</v>
      </c>
      <c r="BW51" s="300">
        <v>20574</v>
      </c>
      <c r="BX51" s="300">
        <v>3104</v>
      </c>
      <c r="BY51" s="300">
        <v>30086</v>
      </c>
      <c r="BZ51" s="300">
        <v>31315</v>
      </c>
      <c r="CA51" s="300">
        <v>59661</v>
      </c>
      <c r="CB51" s="300"/>
      <c r="CC51" s="300"/>
      <c r="CD51" s="300"/>
      <c r="CE51" s="300"/>
      <c r="CF51" s="300"/>
      <c r="CG51" s="301"/>
    </row>
    <row r="52" spans="1:85">
      <c r="A52" s="237" t="s">
        <v>137</v>
      </c>
      <c r="B52" s="238">
        <v>77394</v>
      </c>
      <c r="C52" s="238">
        <v>236486</v>
      </c>
      <c r="D52" s="238">
        <v>300607</v>
      </c>
      <c r="E52" s="238">
        <v>333133</v>
      </c>
      <c r="F52" s="238">
        <v>373082</v>
      </c>
      <c r="G52" s="238">
        <v>333349</v>
      </c>
      <c r="H52" s="238">
        <v>525579</v>
      </c>
      <c r="I52" s="238">
        <v>802887</v>
      </c>
      <c r="J52" s="238">
        <v>552371</v>
      </c>
      <c r="K52" s="238">
        <v>354329</v>
      </c>
      <c r="L52" s="238">
        <v>349772</v>
      </c>
      <c r="M52" s="239">
        <v>226365</v>
      </c>
      <c r="N52" s="240">
        <v>120227</v>
      </c>
      <c r="O52" s="238">
        <v>374942</v>
      </c>
      <c r="P52" s="238">
        <v>162253</v>
      </c>
      <c r="Q52" s="238">
        <v>84564</v>
      </c>
      <c r="R52" s="238">
        <v>420091</v>
      </c>
      <c r="S52" s="238">
        <v>265049</v>
      </c>
      <c r="T52" s="238">
        <v>356491</v>
      </c>
      <c r="U52" s="238">
        <v>232273</v>
      </c>
      <c r="V52" s="238">
        <v>596465</v>
      </c>
      <c r="W52" s="238">
        <v>425699</v>
      </c>
      <c r="X52" s="238">
        <v>592702</v>
      </c>
      <c r="Y52" s="239">
        <v>178327</v>
      </c>
      <c r="Z52" s="240">
        <v>120717</v>
      </c>
      <c r="AA52" s="238">
        <v>183027</v>
      </c>
      <c r="AB52" s="238">
        <v>230978</v>
      </c>
      <c r="AC52" s="238">
        <v>233020</v>
      </c>
      <c r="AD52" s="238">
        <v>250427</v>
      </c>
      <c r="AE52" s="238">
        <v>287259</v>
      </c>
      <c r="AF52" s="238">
        <v>701664</v>
      </c>
      <c r="AG52" s="238">
        <v>510852</v>
      </c>
      <c r="AH52" s="238">
        <v>218798</v>
      </c>
      <c r="AI52" s="238">
        <v>472655</v>
      </c>
      <c r="AJ52" s="241">
        <v>436196</v>
      </c>
      <c r="AK52" s="242">
        <v>223009</v>
      </c>
      <c r="AL52" s="243">
        <v>216193</v>
      </c>
      <c r="AM52" s="241">
        <v>82180</v>
      </c>
      <c r="AN52" s="241">
        <v>409081</v>
      </c>
      <c r="AO52" s="241">
        <v>237331</v>
      </c>
      <c r="AP52" s="241">
        <v>341798</v>
      </c>
      <c r="AQ52" s="241">
        <v>271314</v>
      </c>
      <c r="AR52" s="238">
        <v>515080</v>
      </c>
      <c r="AS52" s="241">
        <v>610207</v>
      </c>
      <c r="AT52" s="238">
        <v>554030</v>
      </c>
      <c r="AU52" s="238">
        <v>421123</v>
      </c>
      <c r="AV52" s="238">
        <v>87912</v>
      </c>
      <c r="AW52" s="239">
        <v>384659</v>
      </c>
      <c r="AX52" s="240">
        <v>254407</v>
      </c>
      <c r="AY52" s="238">
        <v>101320</v>
      </c>
      <c r="AZ52" s="241">
        <v>340345</v>
      </c>
      <c r="BA52" s="238">
        <v>231086</v>
      </c>
      <c r="BB52" s="238">
        <v>370862</v>
      </c>
      <c r="BC52" s="241">
        <v>333132</v>
      </c>
      <c r="BD52" s="241">
        <v>556179</v>
      </c>
      <c r="BE52" s="241">
        <v>664074</v>
      </c>
      <c r="BF52" s="241">
        <v>606402</v>
      </c>
      <c r="BG52" s="238">
        <v>454171</v>
      </c>
      <c r="BH52" s="241">
        <v>156200</v>
      </c>
      <c r="BI52" s="242">
        <v>436617</v>
      </c>
      <c r="BJ52" s="243">
        <v>240303</v>
      </c>
      <c r="BK52" s="241">
        <v>64313</v>
      </c>
      <c r="BL52" s="241">
        <v>400635</v>
      </c>
      <c r="BM52" s="241">
        <v>293627</v>
      </c>
      <c r="BN52" s="241">
        <v>363157</v>
      </c>
      <c r="BO52" s="241">
        <v>384539</v>
      </c>
      <c r="BP52" s="241">
        <v>609111</v>
      </c>
      <c r="BQ52" s="241">
        <v>737693</v>
      </c>
      <c r="BR52" s="241">
        <v>341012</v>
      </c>
      <c r="BS52" s="241">
        <v>832533</v>
      </c>
      <c r="BT52" s="241">
        <v>0</v>
      </c>
      <c r="BU52" s="242">
        <v>634498</v>
      </c>
      <c r="BV52" s="243">
        <v>250926</v>
      </c>
      <c r="BW52" s="300">
        <v>7979</v>
      </c>
      <c r="BX52" s="300">
        <v>561758</v>
      </c>
      <c r="BY52" s="300">
        <v>344805</v>
      </c>
      <c r="BZ52" s="300">
        <v>393744</v>
      </c>
      <c r="CA52" s="300">
        <v>441360</v>
      </c>
      <c r="CB52" s="300"/>
      <c r="CC52" s="300"/>
      <c r="CD52" s="300"/>
      <c r="CE52" s="300"/>
      <c r="CF52" s="300"/>
      <c r="CG52" s="301"/>
    </row>
    <row r="53" spans="1:85" ht="13.5" thickBot="1">
      <c r="A53" s="237" t="s">
        <v>138</v>
      </c>
      <c r="B53" s="238">
        <v>87186</v>
      </c>
      <c r="C53" s="238">
        <v>376992</v>
      </c>
      <c r="D53" s="238">
        <v>348853</v>
      </c>
      <c r="E53" s="238">
        <v>210814</v>
      </c>
      <c r="F53" s="238">
        <v>164911</v>
      </c>
      <c r="G53" s="238">
        <v>127387</v>
      </c>
      <c r="H53" s="238">
        <v>654547</v>
      </c>
      <c r="I53" s="238">
        <v>1005485</v>
      </c>
      <c r="J53" s="238">
        <v>783008</v>
      </c>
      <c r="K53" s="238">
        <v>981475</v>
      </c>
      <c r="L53" s="238">
        <v>278205</v>
      </c>
      <c r="M53" s="239">
        <v>210861</v>
      </c>
      <c r="N53" s="240">
        <v>88142</v>
      </c>
      <c r="O53" s="238">
        <v>286708</v>
      </c>
      <c r="P53" s="238">
        <v>162496</v>
      </c>
      <c r="Q53" s="238">
        <v>164319</v>
      </c>
      <c r="R53" s="238">
        <v>418809</v>
      </c>
      <c r="S53" s="238">
        <v>135572</v>
      </c>
      <c r="T53" s="238">
        <v>939963</v>
      </c>
      <c r="U53" s="238">
        <v>371110</v>
      </c>
      <c r="V53" s="238">
        <v>969399</v>
      </c>
      <c r="W53" s="238">
        <v>793090</v>
      </c>
      <c r="X53" s="238">
        <v>559064</v>
      </c>
      <c r="Y53" s="239">
        <v>77360</v>
      </c>
      <c r="Z53" s="240">
        <v>105187</v>
      </c>
      <c r="AA53" s="238">
        <v>914135</v>
      </c>
      <c r="AB53" s="238">
        <v>189251</v>
      </c>
      <c r="AC53" s="238">
        <v>336426</v>
      </c>
      <c r="AD53" s="238">
        <v>254142</v>
      </c>
      <c r="AE53" s="238">
        <v>219227</v>
      </c>
      <c r="AF53" s="238">
        <v>697657</v>
      </c>
      <c r="AG53" s="238">
        <v>1048595</v>
      </c>
      <c r="AH53" s="238">
        <v>391064</v>
      </c>
      <c r="AI53" s="238">
        <v>1174414</v>
      </c>
      <c r="AJ53" s="241">
        <v>430521</v>
      </c>
      <c r="AK53" s="242">
        <v>337382</v>
      </c>
      <c r="AL53" s="243">
        <v>306232</v>
      </c>
      <c r="AM53" s="241">
        <v>272741</v>
      </c>
      <c r="AN53" s="241">
        <v>382220</v>
      </c>
      <c r="AO53" s="241">
        <v>274719</v>
      </c>
      <c r="AP53" s="241">
        <v>311812</v>
      </c>
      <c r="AQ53" s="241">
        <v>186166</v>
      </c>
      <c r="AR53" s="238">
        <v>432826</v>
      </c>
      <c r="AS53" s="241">
        <v>999856</v>
      </c>
      <c r="AT53" s="238">
        <v>1514229</v>
      </c>
      <c r="AU53" s="238">
        <v>1120532</v>
      </c>
      <c r="AV53" s="238">
        <v>244600</v>
      </c>
      <c r="AW53" s="239">
        <v>208528</v>
      </c>
      <c r="AX53" s="240">
        <v>513905</v>
      </c>
      <c r="AY53" s="238">
        <v>276700</v>
      </c>
      <c r="AZ53" s="241">
        <v>631071</v>
      </c>
      <c r="BA53" s="238">
        <v>380788</v>
      </c>
      <c r="BB53" s="238">
        <v>385878</v>
      </c>
      <c r="BC53" s="241">
        <v>273384</v>
      </c>
      <c r="BD53" s="241">
        <v>787291</v>
      </c>
      <c r="BE53" s="241">
        <v>614810</v>
      </c>
      <c r="BF53" s="241">
        <v>1265805</v>
      </c>
      <c r="BG53" s="238">
        <v>1790512</v>
      </c>
      <c r="BH53" s="241">
        <v>332874</v>
      </c>
      <c r="BI53" s="242">
        <v>314975</v>
      </c>
      <c r="BJ53" s="243">
        <v>394930</v>
      </c>
      <c r="BK53" s="241">
        <v>101216</v>
      </c>
      <c r="BL53" s="241">
        <v>373447</v>
      </c>
      <c r="BM53" s="241">
        <v>299275</v>
      </c>
      <c r="BN53" s="241">
        <v>230090</v>
      </c>
      <c r="BO53" s="241">
        <v>182486</v>
      </c>
      <c r="BP53" s="241">
        <v>1002300</v>
      </c>
      <c r="BQ53" s="241">
        <v>1499960</v>
      </c>
      <c r="BR53" s="241">
        <v>1158026</v>
      </c>
      <c r="BS53" s="241">
        <v>1282931</v>
      </c>
      <c r="BT53" s="241">
        <v>257018</v>
      </c>
      <c r="BU53" s="242">
        <v>201956</v>
      </c>
      <c r="BV53" s="243">
        <v>808178</v>
      </c>
      <c r="BW53" s="300">
        <v>180774</v>
      </c>
      <c r="BX53" s="300">
        <v>546462</v>
      </c>
      <c r="BY53" s="300">
        <v>464081</v>
      </c>
      <c r="BZ53" s="300">
        <v>108355</v>
      </c>
      <c r="CA53" s="300">
        <v>259572</v>
      </c>
      <c r="CB53" s="300"/>
      <c r="CC53" s="300"/>
      <c r="CD53" s="300"/>
      <c r="CE53" s="300"/>
      <c r="CF53" s="300"/>
      <c r="CG53" s="301"/>
    </row>
    <row r="54" spans="1:85" ht="13.5" thickBot="1">
      <c r="A54" s="244" t="s">
        <v>139</v>
      </c>
      <c r="B54" s="245">
        <v>1757379</v>
      </c>
      <c r="C54" s="245">
        <v>2193062</v>
      </c>
      <c r="D54" s="245">
        <v>3630240</v>
      </c>
      <c r="E54" s="245">
        <v>2689713</v>
      </c>
      <c r="F54" s="245">
        <v>2573256</v>
      </c>
      <c r="G54" s="245">
        <v>2462312</v>
      </c>
      <c r="H54" s="245">
        <v>7016444</v>
      </c>
      <c r="I54" s="245">
        <v>7610184</v>
      </c>
      <c r="J54" s="245">
        <v>6725548</v>
      </c>
      <c r="K54" s="245">
        <v>4996145</v>
      </c>
      <c r="L54" s="245">
        <v>3146651</v>
      </c>
      <c r="M54" s="246">
        <v>2662580</v>
      </c>
      <c r="N54" s="247">
        <v>1450824</v>
      </c>
      <c r="O54" s="245">
        <v>3900819</v>
      </c>
      <c r="P54" s="245">
        <v>2304154</v>
      </c>
      <c r="Q54" s="245">
        <v>1560877</v>
      </c>
      <c r="R54" s="245">
        <v>4466385</v>
      </c>
      <c r="S54" s="245">
        <v>3164241</v>
      </c>
      <c r="T54" s="245">
        <v>5376696</v>
      </c>
      <c r="U54" s="245">
        <v>3306502</v>
      </c>
      <c r="V54" s="245">
        <v>6657944</v>
      </c>
      <c r="W54" s="245">
        <v>5648814</v>
      </c>
      <c r="X54" s="245">
        <v>5994754</v>
      </c>
      <c r="Y54" s="246">
        <v>2703897</v>
      </c>
      <c r="Z54" s="247">
        <v>1994114</v>
      </c>
      <c r="AA54" s="245">
        <v>3041043</v>
      </c>
      <c r="AB54" s="245">
        <v>1764679</v>
      </c>
      <c r="AC54" s="245">
        <v>3001393</v>
      </c>
      <c r="AD54" s="245">
        <v>2823528</v>
      </c>
      <c r="AE54" s="245">
        <v>3962925</v>
      </c>
      <c r="AF54" s="245">
        <v>7451332</v>
      </c>
      <c r="AG54" s="245">
        <v>7075349</v>
      </c>
      <c r="AH54" s="245">
        <v>2894150</v>
      </c>
      <c r="AI54" s="245">
        <v>7388648</v>
      </c>
      <c r="AJ54" s="248">
        <v>5609465</v>
      </c>
      <c r="AK54" s="249">
        <v>1603212</v>
      </c>
      <c r="AL54" s="250">
        <v>2827150</v>
      </c>
      <c r="AM54" s="248">
        <v>2126780</v>
      </c>
      <c r="AN54" s="248">
        <v>3092204</v>
      </c>
      <c r="AO54" s="248">
        <v>2291255</v>
      </c>
      <c r="AP54" s="248">
        <v>4568364</v>
      </c>
      <c r="AQ54" s="248">
        <v>1650837</v>
      </c>
      <c r="AR54" s="245">
        <v>7969731</v>
      </c>
      <c r="AS54" s="248">
        <v>8688263</v>
      </c>
      <c r="AT54" s="245">
        <v>6793704</v>
      </c>
      <c r="AU54" s="245">
        <v>8146105</v>
      </c>
      <c r="AV54" s="245">
        <v>1856019</v>
      </c>
      <c r="AW54" s="246">
        <v>3097925</v>
      </c>
      <c r="AX54" s="247">
        <v>4095103</v>
      </c>
      <c r="AY54" s="245">
        <v>2183618</v>
      </c>
      <c r="AZ54" s="248">
        <v>3330138</v>
      </c>
      <c r="BA54" s="245">
        <v>2619366</v>
      </c>
      <c r="BB54" s="245">
        <v>4235606</v>
      </c>
      <c r="BC54" s="248">
        <v>1801960</v>
      </c>
      <c r="BD54" s="248">
        <v>10774871</v>
      </c>
      <c r="BE54" s="248">
        <v>7171640</v>
      </c>
      <c r="BF54" s="248">
        <v>7944032</v>
      </c>
      <c r="BG54" s="245">
        <v>9440150</v>
      </c>
      <c r="BH54" s="248">
        <v>3416375</v>
      </c>
      <c r="BI54" s="249">
        <v>4152475</v>
      </c>
      <c r="BJ54" s="312">
        <f t="shared" ref="BJ54:CG54" si="5">SUM(BJ48:BJ53)</f>
        <v>2797756</v>
      </c>
      <c r="BK54" s="312">
        <f t="shared" si="5"/>
        <v>1331843</v>
      </c>
      <c r="BL54" s="312">
        <f t="shared" si="5"/>
        <v>4198125</v>
      </c>
      <c r="BM54" s="312">
        <f t="shared" si="5"/>
        <v>3282929</v>
      </c>
      <c r="BN54" s="312">
        <f t="shared" si="5"/>
        <v>3463881</v>
      </c>
      <c r="BO54" s="312">
        <f t="shared" si="5"/>
        <v>3542377</v>
      </c>
      <c r="BP54" s="312">
        <f t="shared" si="5"/>
        <v>9636633</v>
      </c>
      <c r="BQ54" s="312">
        <f t="shared" si="5"/>
        <v>10507915</v>
      </c>
      <c r="BR54" s="312">
        <f t="shared" si="5"/>
        <v>8644239</v>
      </c>
      <c r="BS54" s="312">
        <f t="shared" si="5"/>
        <v>9381386</v>
      </c>
      <c r="BT54" s="312">
        <f t="shared" si="5"/>
        <v>1901604</v>
      </c>
      <c r="BU54" s="312">
        <f t="shared" si="5"/>
        <v>5215541</v>
      </c>
      <c r="BV54" s="312">
        <f t="shared" si="5"/>
        <v>3473849</v>
      </c>
      <c r="BW54" s="312">
        <f t="shared" si="5"/>
        <v>1096085</v>
      </c>
      <c r="BX54" s="312">
        <f t="shared" si="5"/>
        <v>4707266</v>
      </c>
      <c r="BY54" s="312">
        <f t="shared" si="5"/>
        <v>3930395</v>
      </c>
      <c r="BZ54" s="312">
        <f t="shared" si="5"/>
        <v>3747861</v>
      </c>
      <c r="CA54" s="312">
        <f t="shared" si="5"/>
        <v>5206042</v>
      </c>
      <c r="CB54" s="312">
        <f t="shared" si="5"/>
        <v>0</v>
      </c>
      <c r="CC54" s="312">
        <f t="shared" si="5"/>
        <v>0</v>
      </c>
      <c r="CD54" s="312">
        <f t="shared" si="5"/>
        <v>0</v>
      </c>
      <c r="CE54" s="312">
        <f t="shared" si="5"/>
        <v>0</v>
      </c>
      <c r="CF54" s="312">
        <f t="shared" si="5"/>
        <v>0</v>
      </c>
      <c r="CG54" s="312">
        <f t="shared" si="5"/>
        <v>0</v>
      </c>
    </row>
    <row r="55" spans="1:85">
      <c r="A55" s="158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4"/>
      <c r="N55" s="152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4"/>
      <c r="Z55" s="152"/>
      <c r="AA55" s="153"/>
      <c r="AB55" s="153"/>
      <c r="AC55" s="153"/>
      <c r="AD55" s="153"/>
      <c r="AE55" s="153"/>
      <c r="AF55" s="153"/>
      <c r="AG55" s="153"/>
      <c r="AH55" s="153"/>
      <c r="AI55" s="153"/>
      <c r="AJ55" s="106"/>
      <c r="AK55" s="150"/>
      <c r="AL55" s="151"/>
      <c r="AM55" s="106"/>
      <c r="AN55" s="106"/>
      <c r="AO55" s="106"/>
      <c r="AP55" s="106"/>
      <c r="AQ55" s="106"/>
      <c r="AR55" s="105"/>
      <c r="AS55" s="106"/>
      <c r="AT55" s="105"/>
      <c r="AU55" s="105"/>
      <c r="AV55" s="105"/>
      <c r="AW55" s="144"/>
      <c r="AX55" s="145"/>
      <c r="AY55" s="105"/>
      <c r="AZ55" s="106"/>
      <c r="BA55" s="105"/>
      <c r="BB55" s="105"/>
      <c r="BC55" s="106"/>
      <c r="BD55" s="106"/>
      <c r="BE55" s="106"/>
      <c r="BF55" s="106"/>
      <c r="BG55" s="105"/>
      <c r="BH55" s="106"/>
      <c r="BI55" s="150"/>
      <c r="BJ55" s="151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50"/>
      <c r="BV55" s="151"/>
      <c r="BW55" s="290"/>
      <c r="BX55" s="290"/>
      <c r="BY55" s="290"/>
      <c r="BZ55" s="290"/>
      <c r="CA55" s="290"/>
      <c r="CB55" s="290"/>
      <c r="CC55" s="290"/>
      <c r="CD55" s="290"/>
      <c r="CE55" s="290"/>
      <c r="CF55" s="290"/>
      <c r="CG55" s="291"/>
    </row>
    <row r="56" spans="1:85">
      <c r="A56" s="251" t="s">
        <v>140</v>
      </c>
      <c r="B56" s="252">
        <v>1541250</v>
      </c>
      <c r="C56" s="252">
        <v>987138</v>
      </c>
      <c r="D56" s="252">
        <v>4610269</v>
      </c>
      <c r="E56" s="252">
        <v>962363</v>
      </c>
      <c r="F56" s="252">
        <v>1878894</v>
      </c>
      <c r="G56" s="252">
        <v>1491327</v>
      </c>
      <c r="H56" s="252">
        <v>2137668</v>
      </c>
      <c r="I56" s="252">
        <v>4597152</v>
      </c>
      <c r="J56" s="252">
        <v>4294606</v>
      </c>
      <c r="K56" s="252">
        <v>1562344</v>
      </c>
      <c r="L56" s="252">
        <v>3016846</v>
      </c>
      <c r="M56" s="253">
        <v>793250</v>
      </c>
      <c r="N56" s="254">
        <v>1231279</v>
      </c>
      <c r="O56" s="252">
        <v>4032669</v>
      </c>
      <c r="P56" s="252">
        <v>2676383</v>
      </c>
      <c r="Q56" s="252">
        <v>805196</v>
      </c>
      <c r="R56" s="252">
        <v>3116968</v>
      </c>
      <c r="S56" s="252">
        <v>934039</v>
      </c>
      <c r="T56" s="252">
        <v>1945896</v>
      </c>
      <c r="U56" s="252">
        <v>1146893</v>
      </c>
      <c r="V56" s="252">
        <v>4902536</v>
      </c>
      <c r="W56" s="252">
        <v>4013720</v>
      </c>
      <c r="X56" s="252">
        <v>2598326</v>
      </c>
      <c r="Y56" s="253">
        <v>1408248</v>
      </c>
      <c r="Z56" s="254">
        <v>1508693</v>
      </c>
      <c r="AA56" s="252">
        <v>2515144</v>
      </c>
      <c r="AB56" s="252">
        <v>2120422</v>
      </c>
      <c r="AC56" s="252">
        <v>2842780</v>
      </c>
      <c r="AD56" s="252">
        <v>2132844</v>
      </c>
      <c r="AE56" s="252">
        <v>1015284</v>
      </c>
      <c r="AF56" s="252">
        <v>2783785</v>
      </c>
      <c r="AG56" s="252">
        <v>5028789</v>
      </c>
      <c r="AH56" s="252">
        <v>1286960</v>
      </c>
      <c r="AI56" s="252">
        <v>4600867</v>
      </c>
      <c r="AJ56" s="255">
        <v>3580789</v>
      </c>
      <c r="AK56" s="256">
        <v>325291</v>
      </c>
      <c r="AL56" s="257">
        <v>1861151</v>
      </c>
      <c r="AM56" s="255">
        <v>2118589</v>
      </c>
      <c r="AN56" s="255">
        <v>2730058</v>
      </c>
      <c r="AO56" s="255">
        <v>2988017</v>
      </c>
      <c r="AP56" s="255">
        <v>3090627</v>
      </c>
      <c r="AQ56" s="255">
        <v>323610</v>
      </c>
      <c r="AR56" s="252">
        <v>3078436</v>
      </c>
      <c r="AS56" s="255">
        <v>4932207</v>
      </c>
      <c r="AT56" s="252">
        <v>4702757</v>
      </c>
      <c r="AU56" s="252">
        <v>3093452</v>
      </c>
      <c r="AV56" s="252">
        <v>630435</v>
      </c>
      <c r="AW56" s="253">
        <v>1333975</v>
      </c>
      <c r="AX56" s="254">
        <v>4075527</v>
      </c>
      <c r="AY56" s="252">
        <v>2230746</v>
      </c>
      <c r="AZ56" s="255">
        <v>3181159</v>
      </c>
      <c r="BA56" s="252">
        <v>1167649</v>
      </c>
      <c r="BB56" s="252">
        <v>2522501</v>
      </c>
      <c r="BC56" s="255">
        <v>413277</v>
      </c>
      <c r="BD56" s="255">
        <v>3143067</v>
      </c>
      <c r="BE56" s="255">
        <v>5116344</v>
      </c>
      <c r="BF56" s="255">
        <v>1860155</v>
      </c>
      <c r="BG56" s="252">
        <v>6136022</v>
      </c>
      <c r="BH56" s="255">
        <v>1694564</v>
      </c>
      <c r="BI56" s="256">
        <v>1114834</v>
      </c>
      <c r="BJ56" s="257">
        <v>1587518</v>
      </c>
      <c r="BK56" s="255">
        <v>2237357</v>
      </c>
      <c r="BL56" s="255">
        <v>3486556</v>
      </c>
      <c r="BM56" s="255">
        <v>2516815</v>
      </c>
      <c r="BN56" s="255">
        <v>757551</v>
      </c>
      <c r="BO56" s="255">
        <v>836867</v>
      </c>
      <c r="BP56" s="255">
        <v>3014952</v>
      </c>
      <c r="BQ56" s="255">
        <v>5789171</v>
      </c>
      <c r="BR56" s="255">
        <v>1873532</v>
      </c>
      <c r="BS56" s="255">
        <v>5781137</v>
      </c>
      <c r="BT56" s="255">
        <v>1182246</v>
      </c>
      <c r="BU56" s="256">
        <v>1349944</v>
      </c>
      <c r="BV56" s="257">
        <v>3727920</v>
      </c>
      <c r="BW56" s="302">
        <v>653969</v>
      </c>
      <c r="BX56" s="302">
        <v>5764095</v>
      </c>
      <c r="BY56" s="302">
        <v>1738875</v>
      </c>
      <c r="BZ56" s="302">
        <v>2941180</v>
      </c>
      <c r="CA56" s="302">
        <v>1355160</v>
      </c>
      <c r="CB56" s="302"/>
      <c r="CC56" s="302"/>
      <c r="CD56" s="302"/>
      <c r="CE56" s="302"/>
      <c r="CF56" s="302"/>
      <c r="CG56" s="303"/>
    </row>
    <row r="57" spans="1:85">
      <c r="A57" s="251" t="s">
        <v>141</v>
      </c>
      <c r="B57" s="258">
        <v>17949</v>
      </c>
      <c r="C57" s="258">
        <v>8057</v>
      </c>
      <c r="D57" s="258">
        <v>19837</v>
      </c>
      <c r="E57" s="258">
        <v>49945</v>
      </c>
      <c r="F57" s="258">
        <v>17337</v>
      </c>
      <c r="G57" s="258">
        <v>37452</v>
      </c>
      <c r="H57" s="258">
        <v>56532</v>
      </c>
      <c r="I57" s="258">
        <v>42461</v>
      </c>
      <c r="J57" s="258">
        <v>73565</v>
      </c>
      <c r="K57" s="258">
        <v>109007</v>
      </c>
      <c r="L57" s="258">
        <v>46801</v>
      </c>
      <c r="M57" s="259">
        <v>31111</v>
      </c>
      <c r="N57" s="260">
        <v>8008</v>
      </c>
      <c r="O57" s="258">
        <v>44968</v>
      </c>
      <c r="P57" s="258">
        <v>12402</v>
      </c>
      <c r="Q57" s="258">
        <v>9362</v>
      </c>
      <c r="R57" s="258">
        <v>25073</v>
      </c>
      <c r="S57" s="258">
        <v>22736</v>
      </c>
      <c r="T57" s="258">
        <v>44976</v>
      </c>
      <c r="U57" s="258">
        <v>3306</v>
      </c>
      <c r="V57" s="258">
        <v>17285</v>
      </c>
      <c r="W57" s="258">
        <v>109733</v>
      </c>
      <c r="X57" s="258">
        <v>8407</v>
      </c>
      <c r="Y57" s="259">
        <v>9264</v>
      </c>
      <c r="Z57" s="260">
        <v>10179</v>
      </c>
      <c r="AA57" s="258">
        <v>2819</v>
      </c>
      <c r="AB57" s="258">
        <v>3642</v>
      </c>
      <c r="AC57" s="258">
        <v>909</v>
      </c>
      <c r="AD57" s="258">
        <v>11686</v>
      </c>
      <c r="AE57" s="258">
        <v>7338</v>
      </c>
      <c r="AF57" s="258">
        <v>50695</v>
      </c>
      <c r="AG57" s="258">
        <v>9928</v>
      </c>
      <c r="AH57" s="258">
        <v>7883</v>
      </c>
      <c r="AI57" s="258">
        <v>96406</v>
      </c>
      <c r="AJ57" s="255">
        <v>19490</v>
      </c>
      <c r="AK57" s="256">
        <v>13057</v>
      </c>
      <c r="AL57" s="257">
        <v>6691</v>
      </c>
      <c r="AM57" s="255">
        <v>6049</v>
      </c>
      <c r="AN57" s="255">
        <v>3774</v>
      </c>
      <c r="AO57" s="255">
        <v>1616</v>
      </c>
      <c r="AP57" s="255">
        <v>5417</v>
      </c>
      <c r="AQ57" s="255">
        <v>11080</v>
      </c>
      <c r="AR57" s="252">
        <v>42915</v>
      </c>
      <c r="AS57" s="255">
        <v>28926</v>
      </c>
      <c r="AT57" s="252">
        <v>63847</v>
      </c>
      <c r="AU57" s="252">
        <v>71607</v>
      </c>
      <c r="AV57" s="252">
        <v>2744</v>
      </c>
      <c r="AW57" s="253">
        <v>6320</v>
      </c>
      <c r="AX57" s="254">
        <v>14048</v>
      </c>
      <c r="AY57" s="252">
        <v>2814</v>
      </c>
      <c r="AZ57" s="255">
        <v>1293</v>
      </c>
      <c r="BA57" s="252">
        <v>2389</v>
      </c>
      <c r="BB57" s="252">
        <v>13985</v>
      </c>
      <c r="BC57" s="255">
        <v>34097</v>
      </c>
      <c r="BD57" s="255">
        <v>49463</v>
      </c>
      <c r="BE57" s="255">
        <v>70904</v>
      </c>
      <c r="BF57" s="255">
        <v>45329</v>
      </c>
      <c r="BG57" s="252">
        <v>97060</v>
      </c>
      <c r="BH57" s="255">
        <v>56625</v>
      </c>
      <c r="BI57" s="256">
        <v>11989</v>
      </c>
      <c r="BJ57" s="257">
        <v>2286</v>
      </c>
      <c r="BK57" s="255">
        <v>11836</v>
      </c>
      <c r="BL57" s="255">
        <v>19900</v>
      </c>
      <c r="BM57" s="255">
        <v>14921</v>
      </c>
      <c r="BN57" s="255">
        <v>14931</v>
      </c>
      <c r="BO57" s="255">
        <v>15539</v>
      </c>
      <c r="BP57" s="255">
        <v>93561</v>
      </c>
      <c r="BQ57" s="255">
        <v>59657</v>
      </c>
      <c r="BR57" s="255">
        <v>52930</v>
      </c>
      <c r="BS57" s="255">
        <v>109431</v>
      </c>
      <c r="BT57" s="255">
        <v>18660</v>
      </c>
      <c r="BU57" s="256">
        <v>31287</v>
      </c>
      <c r="BV57" s="257">
        <v>22294</v>
      </c>
      <c r="BW57" s="302">
        <v>5793</v>
      </c>
      <c r="BX57" s="302">
        <v>8533</v>
      </c>
      <c r="BY57" s="302">
        <v>8830</v>
      </c>
      <c r="BZ57" s="302">
        <v>16292</v>
      </c>
      <c r="CA57" s="302">
        <v>38675</v>
      </c>
      <c r="CB57" s="302"/>
      <c r="CC57" s="302"/>
      <c r="CD57" s="302"/>
      <c r="CE57" s="302"/>
      <c r="CF57" s="302"/>
      <c r="CG57" s="303"/>
    </row>
    <row r="58" spans="1:85">
      <c r="A58" s="251" t="s">
        <v>142</v>
      </c>
      <c r="B58" s="258">
        <v>8637</v>
      </c>
      <c r="C58" s="258">
        <v>6714</v>
      </c>
      <c r="D58" s="258">
        <v>32942</v>
      </c>
      <c r="E58" s="258">
        <v>3210</v>
      </c>
      <c r="F58" s="258">
        <v>12526</v>
      </c>
      <c r="G58" s="258">
        <v>9567</v>
      </c>
      <c r="H58" s="258">
        <v>26029</v>
      </c>
      <c r="I58" s="258">
        <v>5545</v>
      </c>
      <c r="J58" s="258">
        <v>55162</v>
      </c>
      <c r="K58" s="258">
        <v>27742</v>
      </c>
      <c r="L58" s="258">
        <v>18703</v>
      </c>
      <c r="M58" s="259">
        <v>17923</v>
      </c>
      <c r="N58" s="260">
        <v>12501</v>
      </c>
      <c r="O58" s="258">
        <v>8045</v>
      </c>
      <c r="P58" s="258">
        <v>30271</v>
      </c>
      <c r="Q58" s="258">
        <v>8435</v>
      </c>
      <c r="R58" s="258">
        <v>2554</v>
      </c>
      <c r="S58" s="258">
        <v>3505</v>
      </c>
      <c r="T58" s="258">
        <v>20536</v>
      </c>
      <c r="U58" s="258">
        <v>28141</v>
      </c>
      <c r="V58" s="258">
        <v>21132</v>
      </c>
      <c r="W58" s="258">
        <v>41299</v>
      </c>
      <c r="X58" s="258">
        <v>17911</v>
      </c>
      <c r="Y58" s="259">
        <v>11361</v>
      </c>
      <c r="Z58" s="260">
        <v>10414</v>
      </c>
      <c r="AA58" s="258">
        <v>631</v>
      </c>
      <c r="AB58" s="258">
        <v>18655</v>
      </c>
      <c r="AC58" s="258">
        <v>14790</v>
      </c>
      <c r="AD58" s="258">
        <v>6452</v>
      </c>
      <c r="AE58" s="258">
        <v>8680</v>
      </c>
      <c r="AF58" s="258">
        <v>1941</v>
      </c>
      <c r="AG58" s="258">
        <v>38690</v>
      </c>
      <c r="AH58" s="258">
        <v>26520</v>
      </c>
      <c r="AI58" s="258">
        <v>33633</v>
      </c>
      <c r="AJ58" s="255">
        <v>22102</v>
      </c>
      <c r="AK58" s="256">
        <v>1068</v>
      </c>
      <c r="AL58" s="257">
        <v>14050</v>
      </c>
      <c r="AM58" s="255">
        <v>3810</v>
      </c>
      <c r="AN58" s="255">
        <v>29355</v>
      </c>
      <c r="AO58" s="255">
        <v>6869</v>
      </c>
      <c r="AP58" s="255">
        <v>8302</v>
      </c>
      <c r="AQ58" s="255">
        <v>6976</v>
      </c>
      <c r="AR58" s="252">
        <v>39983</v>
      </c>
      <c r="AS58" s="255">
        <v>34610</v>
      </c>
      <c r="AT58" s="252">
        <v>46805</v>
      </c>
      <c r="AU58" s="252">
        <v>42186</v>
      </c>
      <c r="AV58" s="252">
        <v>20392</v>
      </c>
      <c r="AW58" s="253">
        <v>5480</v>
      </c>
      <c r="AX58" s="254">
        <v>11733</v>
      </c>
      <c r="AY58" s="252">
        <v>1900</v>
      </c>
      <c r="AZ58" s="255">
        <v>7761</v>
      </c>
      <c r="BA58" s="252">
        <v>6014</v>
      </c>
      <c r="BB58" s="252">
        <v>7456</v>
      </c>
      <c r="BC58" s="255">
        <v>2653</v>
      </c>
      <c r="BD58" s="255">
        <v>32002</v>
      </c>
      <c r="BE58" s="255">
        <v>6595</v>
      </c>
      <c r="BF58" s="255">
        <v>7545</v>
      </c>
      <c r="BG58" s="252">
        <v>41338</v>
      </c>
      <c r="BH58" s="255">
        <v>6607</v>
      </c>
      <c r="BI58" s="256">
        <v>12010</v>
      </c>
      <c r="BJ58" s="257">
        <v>22237</v>
      </c>
      <c r="BK58" s="255">
        <v>2125</v>
      </c>
      <c r="BL58" s="255">
        <v>6181</v>
      </c>
      <c r="BM58" s="255">
        <v>6607</v>
      </c>
      <c r="BN58" s="255">
        <v>1755</v>
      </c>
      <c r="BO58" s="255">
        <v>12779</v>
      </c>
      <c r="BP58" s="255">
        <v>24707</v>
      </c>
      <c r="BQ58" s="255">
        <v>15879</v>
      </c>
      <c r="BR58" s="255">
        <v>38658</v>
      </c>
      <c r="BS58" s="255">
        <v>39799</v>
      </c>
      <c r="BT58" s="255">
        <v>13649</v>
      </c>
      <c r="BU58" s="256">
        <v>20313</v>
      </c>
      <c r="BV58" s="257">
        <v>21640</v>
      </c>
      <c r="BW58" s="316">
        <v>0</v>
      </c>
      <c r="BX58" s="302">
        <v>9682</v>
      </c>
      <c r="BY58" s="302">
        <v>10569</v>
      </c>
      <c r="BZ58" s="302">
        <v>17583</v>
      </c>
      <c r="CA58" s="302">
        <v>10941</v>
      </c>
      <c r="CB58" s="302"/>
      <c r="CC58" s="302"/>
      <c r="CD58" s="302"/>
      <c r="CE58" s="302"/>
      <c r="CF58" s="302"/>
      <c r="CG58" s="303"/>
    </row>
    <row r="59" spans="1:85">
      <c r="A59" s="251" t="s">
        <v>143</v>
      </c>
      <c r="B59" s="258">
        <v>39536</v>
      </c>
      <c r="C59" s="258">
        <v>44040</v>
      </c>
      <c r="D59" s="258">
        <v>244728</v>
      </c>
      <c r="E59" s="258">
        <v>103909</v>
      </c>
      <c r="F59" s="258">
        <v>221048</v>
      </c>
      <c r="G59" s="258">
        <v>209821</v>
      </c>
      <c r="H59" s="258">
        <v>710613</v>
      </c>
      <c r="I59" s="258">
        <v>1080060</v>
      </c>
      <c r="J59" s="258">
        <v>1013296</v>
      </c>
      <c r="K59" s="258">
        <v>571953</v>
      </c>
      <c r="L59" s="258">
        <v>788602</v>
      </c>
      <c r="M59" s="259">
        <v>83935</v>
      </c>
      <c r="N59" s="260">
        <v>23202</v>
      </c>
      <c r="O59" s="258">
        <v>129370</v>
      </c>
      <c r="P59" s="258">
        <v>93494</v>
      </c>
      <c r="Q59" s="258">
        <v>72981</v>
      </c>
      <c r="R59" s="258">
        <v>204466</v>
      </c>
      <c r="S59" s="258">
        <v>192205</v>
      </c>
      <c r="T59" s="258">
        <v>647210</v>
      </c>
      <c r="U59" s="258">
        <v>546045</v>
      </c>
      <c r="V59" s="258">
        <v>1181286</v>
      </c>
      <c r="W59" s="258">
        <v>1034291</v>
      </c>
      <c r="X59" s="258">
        <v>623441</v>
      </c>
      <c r="Y59" s="259">
        <v>149518</v>
      </c>
      <c r="Z59" s="260">
        <v>69500</v>
      </c>
      <c r="AA59" s="258">
        <v>74488</v>
      </c>
      <c r="AB59" s="258">
        <v>52435</v>
      </c>
      <c r="AC59" s="258">
        <v>87932</v>
      </c>
      <c r="AD59" s="258">
        <v>120054</v>
      </c>
      <c r="AE59" s="258">
        <v>229875</v>
      </c>
      <c r="AF59" s="258">
        <v>807178</v>
      </c>
      <c r="AG59" s="258">
        <v>1034255</v>
      </c>
      <c r="AH59" s="258">
        <v>629329</v>
      </c>
      <c r="AI59" s="258">
        <v>1474752</v>
      </c>
      <c r="AJ59" s="255">
        <v>374250</v>
      </c>
      <c r="AK59" s="256">
        <v>63217</v>
      </c>
      <c r="AL59" s="257">
        <v>76346</v>
      </c>
      <c r="AM59" s="255">
        <v>40875</v>
      </c>
      <c r="AN59" s="255">
        <v>88812</v>
      </c>
      <c r="AO59" s="255">
        <v>118890</v>
      </c>
      <c r="AP59" s="255">
        <v>139108</v>
      </c>
      <c r="AQ59" s="255">
        <v>101905</v>
      </c>
      <c r="AR59" s="252">
        <v>913255</v>
      </c>
      <c r="AS59" s="255">
        <v>1038062</v>
      </c>
      <c r="AT59" s="252">
        <v>1084447</v>
      </c>
      <c r="AU59" s="252">
        <v>1212787</v>
      </c>
      <c r="AV59" s="252">
        <v>167488</v>
      </c>
      <c r="AW59" s="253">
        <v>86515</v>
      </c>
      <c r="AX59" s="254">
        <v>138451</v>
      </c>
      <c r="AY59" s="252">
        <v>63222</v>
      </c>
      <c r="AZ59" s="255">
        <v>83802</v>
      </c>
      <c r="BA59" s="252">
        <v>68603</v>
      </c>
      <c r="BB59" s="252">
        <v>167745</v>
      </c>
      <c r="BC59" s="255">
        <v>48949</v>
      </c>
      <c r="BD59" s="255">
        <v>1029409</v>
      </c>
      <c r="BE59" s="255">
        <v>816101</v>
      </c>
      <c r="BF59" s="255">
        <v>1181124</v>
      </c>
      <c r="BG59" s="252">
        <v>1616125</v>
      </c>
      <c r="BH59" s="255">
        <v>210808</v>
      </c>
      <c r="BI59" s="256">
        <v>182805</v>
      </c>
      <c r="BJ59" s="257">
        <v>60174</v>
      </c>
      <c r="BK59" s="255">
        <v>58058</v>
      </c>
      <c r="BL59" s="255">
        <v>86022</v>
      </c>
      <c r="BM59" s="255">
        <v>328761</v>
      </c>
      <c r="BN59" s="255">
        <v>104530</v>
      </c>
      <c r="BO59" s="255">
        <v>320912</v>
      </c>
      <c r="BP59" s="255">
        <v>925916</v>
      </c>
      <c r="BQ59" s="255">
        <v>1354673</v>
      </c>
      <c r="BR59" s="255">
        <v>1080218</v>
      </c>
      <c r="BS59" s="255">
        <v>1272188</v>
      </c>
      <c r="BT59" s="255">
        <v>213757</v>
      </c>
      <c r="BU59" s="256">
        <v>243363</v>
      </c>
      <c r="BV59" s="257">
        <v>85307</v>
      </c>
      <c r="BW59" s="302">
        <v>21750</v>
      </c>
      <c r="BX59" s="302">
        <v>314430</v>
      </c>
      <c r="BY59" s="302">
        <v>192406</v>
      </c>
      <c r="BZ59" s="302">
        <v>158687</v>
      </c>
      <c r="CA59" s="302">
        <v>275621</v>
      </c>
      <c r="CB59" s="302"/>
      <c r="CC59" s="302"/>
      <c r="CD59" s="302"/>
      <c r="CE59" s="302"/>
      <c r="CF59" s="302"/>
      <c r="CG59" s="303"/>
    </row>
    <row r="60" spans="1:85" ht="13.5" thickBot="1">
      <c r="A60" s="251" t="s">
        <v>144</v>
      </c>
      <c r="B60" s="258">
        <v>152213</v>
      </c>
      <c r="C60" s="258">
        <v>72866</v>
      </c>
      <c r="D60" s="258">
        <v>156781</v>
      </c>
      <c r="E60" s="258">
        <v>234563</v>
      </c>
      <c r="F60" s="258">
        <v>111962</v>
      </c>
      <c r="G60" s="258">
        <v>129549</v>
      </c>
      <c r="H60" s="258">
        <v>332528</v>
      </c>
      <c r="I60" s="258">
        <v>375504</v>
      </c>
      <c r="J60" s="258">
        <v>324913</v>
      </c>
      <c r="K60" s="258">
        <v>407214</v>
      </c>
      <c r="L60" s="258">
        <v>260345</v>
      </c>
      <c r="M60" s="259">
        <v>151269</v>
      </c>
      <c r="N60" s="260">
        <v>25452</v>
      </c>
      <c r="O60" s="258">
        <v>233910</v>
      </c>
      <c r="P60" s="258">
        <v>76582</v>
      </c>
      <c r="Q60" s="258">
        <v>41769</v>
      </c>
      <c r="R60" s="258">
        <v>232973</v>
      </c>
      <c r="S60" s="258">
        <v>138400</v>
      </c>
      <c r="T60" s="258">
        <v>261429</v>
      </c>
      <c r="U60" s="258">
        <v>66752</v>
      </c>
      <c r="V60" s="258">
        <v>460557</v>
      </c>
      <c r="W60" s="258">
        <v>425242</v>
      </c>
      <c r="X60" s="258">
        <v>473894</v>
      </c>
      <c r="Y60" s="259">
        <v>255746</v>
      </c>
      <c r="Z60" s="260">
        <v>146595</v>
      </c>
      <c r="AA60" s="258">
        <v>113086</v>
      </c>
      <c r="AB60" s="258">
        <v>86674</v>
      </c>
      <c r="AC60" s="258">
        <v>128396</v>
      </c>
      <c r="AD60" s="258">
        <v>128806</v>
      </c>
      <c r="AE60" s="258">
        <v>153061</v>
      </c>
      <c r="AF60" s="258">
        <v>521686</v>
      </c>
      <c r="AG60" s="258">
        <v>415485</v>
      </c>
      <c r="AH60" s="258">
        <v>168907</v>
      </c>
      <c r="AI60" s="258">
        <v>810219</v>
      </c>
      <c r="AJ60" s="255">
        <v>313316</v>
      </c>
      <c r="AK60" s="256">
        <v>186232</v>
      </c>
      <c r="AL60" s="257">
        <v>46703</v>
      </c>
      <c r="AM60" s="255">
        <v>121090</v>
      </c>
      <c r="AN60" s="255">
        <v>116547</v>
      </c>
      <c r="AO60" s="255">
        <v>155521</v>
      </c>
      <c r="AP60" s="255">
        <v>211181</v>
      </c>
      <c r="AQ60" s="255">
        <v>79376</v>
      </c>
      <c r="AR60" s="252">
        <v>484377</v>
      </c>
      <c r="AS60" s="255">
        <v>537833</v>
      </c>
      <c r="AT60" s="252">
        <v>444028</v>
      </c>
      <c r="AU60" s="252">
        <v>440481</v>
      </c>
      <c r="AV60" s="252">
        <v>168456</v>
      </c>
      <c r="AW60" s="253">
        <v>171282</v>
      </c>
      <c r="AX60" s="254">
        <v>241734</v>
      </c>
      <c r="AY60" s="252">
        <v>155097</v>
      </c>
      <c r="AZ60" s="255">
        <v>64603</v>
      </c>
      <c r="BA60" s="252">
        <v>165617</v>
      </c>
      <c r="BB60" s="252">
        <v>166645</v>
      </c>
      <c r="BC60" s="255">
        <v>53707</v>
      </c>
      <c r="BD60" s="255">
        <v>734247</v>
      </c>
      <c r="BE60" s="255">
        <v>434958</v>
      </c>
      <c r="BF60" s="255">
        <v>399639</v>
      </c>
      <c r="BG60" s="252">
        <v>476395</v>
      </c>
      <c r="BH60" s="255">
        <v>250815</v>
      </c>
      <c r="BI60" s="256">
        <v>168431</v>
      </c>
      <c r="BJ60" s="257">
        <v>166326</v>
      </c>
      <c r="BK60" s="255">
        <v>125516</v>
      </c>
      <c r="BL60" s="255">
        <v>148805</v>
      </c>
      <c r="BM60" s="255">
        <v>208551</v>
      </c>
      <c r="BN60" s="255">
        <v>187440</v>
      </c>
      <c r="BO60" s="255">
        <v>251558</v>
      </c>
      <c r="BP60" s="255">
        <v>469258</v>
      </c>
      <c r="BQ60" s="255">
        <v>337801</v>
      </c>
      <c r="BR60" s="255">
        <v>444594</v>
      </c>
      <c r="BS60" s="255">
        <v>403132</v>
      </c>
      <c r="BT60" s="255">
        <v>272885</v>
      </c>
      <c r="BU60" s="256">
        <v>170695</v>
      </c>
      <c r="BV60" s="257">
        <v>181676</v>
      </c>
      <c r="BW60" s="302">
        <v>127438</v>
      </c>
      <c r="BX60" s="302">
        <v>173204</v>
      </c>
      <c r="BY60" s="302">
        <v>92699</v>
      </c>
      <c r="BZ60" s="302">
        <v>232568</v>
      </c>
      <c r="CA60" s="302">
        <v>254547</v>
      </c>
      <c r="CB60" s="302"/>
      <c r="CC60" s="302"/>
      <c r="CD60" s="302"/>
      <c r="CE60" s="302"/>
      <c r="CF60" s="302"/>
      <c r="CG60" s="303"/>
    </row>
    <row r="61" spans="1:85" ht="13.5" thickBot="1">
      <c r="A61" s="261" t="s">
        <v>145</v>
      </c>
      <c r="B61" s="262">
        <v>1759585</v>
      </c>
      <c r="C61" s="262">
        <v>1118815</v>
      </c>
      <c r="D61" s="262">
        <v>5064558</v>
      </c>
      <c r="E61" s="262">
        <v>1353990</v>
      </c>
      <c r="F61" s="262">
        <v>2241768</v>
      </c>
      <c r="G61" s="262">
        <v>1877715</v>
      </c>
      <c r="H61" s="262">
        <v>3263370</v>
      </c>
      <c r="I61" s="262">
        <v>6100722</v>
      </c>
      <c r="J61" s="262">
        <v>5761541</v>
      </c>
      <c r="K61" s="262">
        <v>2678260</v>
      </c>
      <c r="L61" s="262">
        <v>4131298</v>
      </c>
      <c r="M61" s="263">
        <v>1077489</v>
      </c>
      <c r="N61" s="264">
        <v>1300443</v>
      </c>
      <c r="O61" s="262">
        <v>4448961</v>
      </c>
      <c r="P61" s="262">
        <v>2889132</v>
      </c>
      <c r="Q61" s="262">
        <v>937743</v>
      </c>
      <c r="R61" s="262">
        <v>3582033</v>
      </c>
      <c r="S61" s="262">
        <v>1290884</v>
      </c>
      <c r="T61" s="262">
        <v>2920048</v>
      </c>
      <c r="U61" s="262">
        <v>1791137</v>
      </c>
      <c r="V61" s="262">
        <v>6582796</v>
      </c>
      <c r="W61" s="262">
        <v>5624285</v>
      </c>
      <c r="X61" s="262">
        <v>3721979</v>
      </c>
      <c r="Y61" s="263">
        <v>1834137</v>
      </c>
      <c r="Z61" s="264">
        <v>1745381</v>
      </c>
      <c r="AA61" s="262">
        <v>2706168</v>
      </c>
      <c r="AB61" s="262">
        <v>2281829</v>
      </c>
      <c r="AC61" s="262">
        <v>3074808</v>
      </c>
      <c r="AD61" s="262">
        <v>2399843</v>
      </c>
      <c r="AE61" s="262">
        <v>1414238</v>
      </c>
      <c r="AF61" s="262">
        <v>4165286</v>
      </c>
      <c r="AG61" s="262">
        <v>6527146</v>
      </c>
      <c r="AH61" s="262">
        <v>2119599</v>
      </c>
      <c r="AI61" s="262">
        <v>7015876</v>
      </c>
      <c r="AJ61" s="265">
        <v>4309948</v>
      </c>
      <c r="AK61" s="266">
        <v>588865</v>
      </c>
      <c r="AL61" s="267">
        <v>2004941</v>
      </c>
      <c r="AM61" s="265">
        <v>2290414</v>
      </c>
      <c r="AN61" s="265">
        <v>2968547</v>
      </c>
      <c r="AO61" s="265">
        <v>3270914</v>
      </c>
      <c r="AP61" s="265">
        <v>3454636</v>
      </c>
      <c r="AQ61" s="265">
        <v>522947</v>
      </c>
      <c r="AR61" s="268">
        <v>4558966</v>
      </c>
      <c r="AS61" s="265">
        <v>6571639</v>
      </c>
      <c r="AT61" s="268">
        <v>6341883</v>
      </c>
      <c r="AU61" s="268">
        <v>4860513</v>
      </c>
      <c r="AV61" s="268">
        <v>989515</v>
      </c>
      <c r="AW61" s="269">
        <v>1603573</v>
      </c>
      <c r="AX61" s="270">
        <v>4481494</v>
      </c>
      <c r="AY61" s="268">
        <v>2453779</v>
      </c>
      <c r="AZ61" s="265">
        <v>3338618</v>
      </c>
      <c r="BA61" s="268">
        <v>1410273</v>
      </c>
      <c r="BB61" s="268">
        <v>2878331</v>
      </c>
      <c r="BC61" s="265">
        <v>552683</v>
      </c>
      <c r="BD61" s="265">
        <v>4988188</v>
      </c>
      <c r="BE61" s="265">
        <v>6444901</v>
      </c>
      <c r="BF61" s="265">
        <v>3493791</v>
      </c>
      <c r="BG61" s="268">
        <v>8366940</v>
      </c>
      <c r="BH61" s="265">
        <v>2219420</v>
      </c>
      <c r="BI61" s="266">
        <v>1490069</v>
      </c>
      <c r="BJ61" s="313">
        <f t="shared" ref="BJ61:CG61" si="6">SUM(BJ56:BJ60)</f>
        <v>1838541</v>
      </c>
      <c r="BK61" s="313">
        <f t="shared" si="6"/>
        <v>2434892</v>
      </c>
      <c r="BL61" s="313">
        <f t="shared" si="6"/>
        <v>3747464</v>
      </c>
      <c r="BM61" s="313">
        <f t="shared" si="6"/>
        <v>3075655</v>
      </c>
      <c r="BN61" s="313">
        <f t="shared" si="6"/>
        <v>1066207</v>
      </c>
      <c r="BO61" s="313">
        <f t="shared" si="6"/>
        <v>1437655</v>
      </c>
      <c r="BP61" s="313">
        <f t="shared" si="6"/>
        <v>4528394</v>
      </c>
      <c r="BQ61" s="313">
        <f t="shared" si="6"/>
        <v>7557181</v>
      </c>
      <c r="BR61" s="313">
        <f t="shared" si="6"/>
        <v>3489932</v>
      </c>
      <c r="BS61" s="313">
        <f t="shared" si="6"/>
        <v>7605687</v>
      </c>
      <c r="BT61" s="313">
        <f t="shared" si="6"/>
        <v>1701197</v>
      </c>
      <c r="BU61" s="313">
        <f t="shared" si="6"/>
        <v>1815602</v>
      </c>
      <c r="BV61" s="313">
        <f t="shared" si="6"/>
        <v>4038837</v>
      </c>
      <c r="BW61" s="313">
        <f t="shared" si="6"/>
        <v>808950</v>
      </c>
      <c r="BX61" s="313">
        <f t="shared" si="6"/>
        <v>6269944</v>
      </c>
      <c r="BY61" s="313">
        <f t="shared" si="6"/>
        <v>2043379</v>
      </c>
      <c r="BZ61" s="313">
        <f t="shared" si="6"/>
        <v>3366310</v>
      </c>
      <c r="CA61" s="313">
        <f t="shared" si="6"/>
        <v>1934944</v>
      </c>
      <c r="CB61" s="313">
        <f t="shared" si="6"/>
        <v>0</v>
      </c>
      <c r="CC61" s="313">
        <f t="shared" si="6"/>
        <v>0</v>
      </c>
      <c r="CD61" s="313">
        <f t="shared" si="6"/>
        <v>0</v>
      </c>
      <c r="CE61" s="313">
        <f t="shared" si="6"/>
        <v>0</v>
      </c>
      <c r="CF61" s="313">
        <f t="shared" si="6"/>
        <v>0</v>
      </c>
      <c r="CG61" s="313">
        <f t="shared" si="6"/>
        <v>0</v>
      </c>
    </row>
    <row r="62" spans="1:85" ht="13.5" thickBot="1">
      <c r="A62" s="158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5"/>
      <c r="N62" s="156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5"/>
      <c r="Z62" s="156"/>
      <c r="AA62" s="157"/>
      <c r="AB62" s="157"/>
      <c r="AC62" s="157"/>
      <c r="AD62" s="157"/>
      <c r="AE62" s="157"/>
      <c r="AF62" s="157"/>
      <c r="AG62" s="157"/>
      <c r="AH62" s="157"/>
      <c r="AI62" s="157"/>
      <c r="AJ62" s="106"/>
      <c r="AK62" s="150"/>
      <c r="AL62" s="151"/>
      <c r="AM62" s="106"/>
      <c r="AN62" s="106"/>
      <c r="AO62" s="106"/>
      <c r="AP62" s="106"/>
      <c r="AQ62" s="106"/>
      <c r="AR62" s="105"/>
      <c r="AS62" s="106"/>
      <c r="AT62" s="105"/>
      <c r="AU62" s="105"/>
      <c r="AV62" s="105"/>
      <c r="AW62" s="144"/>
      <c r="AX62" s="145"/>
      <c r="AY62" s="105"/>
      <c r="AZ62" s="106"/>
      <c r="BA62" s="105"/>
      <c r="BB62" s="105"/>
      <c r="BC62" s="106"/>
      <c r="BD62" s="106"/>
      <c r="BE62" s="106"/>
      <c r="BF62" s="106"/>
      <c r="BG62" s="105"/>
      <c r="BH62" s="106"/>
      <c r="BI62" s="150"/>
      <c r="BJ62" s="151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50"/>
      <c r="BV62" s="151"/>
      <c r="BW62" s="290"/>
      <c r="BX62" s="290"/>
      <c r="BY62" s="290"/>
      <c r="BZ62" s="290"/>
      <c r="CA62" s="290"/>
      <c r="CB62" s="290"/>
      <c r="CC62" s="290"/>
      <c r="CD62" s="290"/>
      <c r="CE62" s="290"/>
      <c r="CF62" s="290"/>
      <c r="CG62" s="291"/>
    </row>
    <row r="63" spans="1:85" ht="20.100000000000001" customHeight="1" thickBot="1">
      <c r="A63" s="271" t="s">
        <v>146</v>
      </c>
      <c r="B63" s="272">
        <v>11154722</v>
      </c>
      <c r="C63" s="272">
        <v>15916010</v>
      </c>
      <c r="D63" s="272">
        <v>34159176</v>
      </c>
      <c r="E63" s="272">
        <v>22293533</v>
      </c>
      <c r="F63" s="272">
        <v>24083721</v>
      </c>
      <c r="G63" s="272">
        <v>26312767</v>
      </c>
      <c r="H63" s="272">
        <v>43479457</v>
      </c>
      <c r="I63" s="272">
        <v>48077689</v>
      </c>
      <c r="J63" s="272">
        <v>49202795</v>
      </c>
      <c r="K63" s="272">
        <v>32440967</v>
      </c>
      <c r="L63" s="272">
        <v>29617824</v>
      </c>
      <c r="M63" s="273">
        <v>22761196</v>
      </c>
      <c r="N63" s="274">
        <v>12070973</v>
      </c>
      <c r="O63" s="272">
        <v>33189663</v>
      </c>
      <c r="P63" s="272">
        <v>23201820</v>
      </c>
      <c r="Q63" s="272">
        <v>15722609</v>
      </c>
      <c r="R63" s="272">
        <v>35731059</v>
      </c>
      <c r="S63" s="272">
        <v>26454390</v>
      </c>
      <c r="T63" s="272">
        <v>40071989</v>
      </c>
      <c r="U63" s="272">
        <v>22960783</v>
      </c>
      <c r="V63" s="272">
        <v>52529637</v>
      </c>
      <c r="W63" s="272">
        <v>44057501</v>
      </c>
      <c r="X63" s="272">
        <v>43722597</v>
      </c>
      <c r="Y63" s="273">
        <v>24540666</v>
      </c>
      <c r="Z63" s="274">
        <v>20652441</v>
      </c>
      <c r="AA63" s="272">
        <v>20371274</v>
      </c>
      <c r="AB63" s="272">
        <v>20496615</v>
      </c>
      <c r="AC63" s="272">
        <v>26672908</v>
      </c>
      <c r="AD63" s="272">
        <v>28832804</v>
      </c>
      <c r="AE63" s="272">
        <v>31427178</v>
      </c>
      <c r="AF63" s="272">
        <v>58760725</v>
      </c>
      <c r="AG63" s="272">
        <v>52338223</v>
      </c>
      <c r="AH63" s="272">
        <v>25133221</v>
      </c>
      <c r="AI63" s="272">
        <v>57732363</v>
      </c>
      <c r="AJ63" s="272">
        <v>46065669</v>
      </c>
      <c r="AK63" s="273">
        <v>14547265</v>
      </c>
      <c r="AL63" s="274">
        <v>24830605</v>
      </c>
      <c r="AM63" s="272">
        <v>20431425</v>
      </c>
      <c r="AN63" s="272">
        <v>26521080</v>
      </c>
      <c r="AO63" s="272">
        <v>27115574</v>
      </c>
      <c r="AP63" s="272">
        <v>42471336</v>
      </c>
      <c r="AQ63" s="272">
        <v>16323994</v>
      </c>
      <c r="AR63" s="275">
        <v>62165005</v>
      </c>
      <c r="AS63" s="272">
        <v>59204157</v>
      </c>
      <c r="AT63" s="275">
        <v>57417018</v>
      </c>
      <c r="AU63" s="275">
        <v>53447827</v>
      </c>
      <c r="AV63" s="275">
        <v>21234767</v>
      </c>
      <c r="AW63" s="276">
        <v>25565622</v>
      </c>
      <c r="AX63" s="277">
        <v>38295308</v>
      </c>
      <c r="AY63" s="275">
        <v>23698423</v>
      </c>
      <c r="AZ63" s="272">
        <v>27594158</v>
      </c>
      <c r="BA63" s="275">
        <v>23908218</v>
      </c>
      <c r="BB63" s="275">
        <v>40113063</v>
      </c>
      <c r="BC63" s="272">
        <v>15651444</v>
      </c>
      <c r="BD63" s="272">
        <v>71504293</v>
      </c>
      <c r="BE63" s="272">
        <v>54880246</v>
      </c>
      <c r="BF63" s="272">
        <v>58566382</v>
      </c>
      <c r="BG63" s="275">
        <v>65662163</v>
      </c>
      <c r="BH63" s="272">
        <v>30108117</v>
      </c>
      <c r="BI63" s="273">
        <v>30228690</v>
      </c>
      <c r="BJ63" s="314">
        <f>BJ10+BJ17+BJ29+BJ37+BJ46+BJ54+BJ61</f>
        <v>24095393</v>
      </c>
      <c r="BK63" s="314">
        <f>BK10+BK17+BK29+BK37+BK46+BK54+BK61</f>
        <v>15487364</v>
      </c>
      <c r="BL63" s="314">
        <f>BL10+BL17+BL29+BL37+BL46+BL54+BL61</f>
        <v>37135272</v>
      </c>
      <c r="BM63" s="314">
        <f>BM10+BM17+BM29+BM37+BM46+BM54+BM61</f>
        <v>30748100</v>
      </c>
      <c r="BN63" s="314">
        <f t="shared" ref="BN63:BU63" si="7">+BN61+BN54+BN46+BN37+BN29+BN17+BN10</f>
        <v>28415482</v>
      </c>
      <c r="BO63" s="314">
        <f t="shared" si="7"/>
        <v>27248985</v>
      </c>
      <c r="BP63" s="314">
        <f t="shared" si="7"/>
        <v>67152962</v>
      </c>
      <c r="BQ63" s="314">
        <f t="shared" si="7"/>
        <v>66392055</v>
      </c>
      <c r="BR63" s="314">
        <f>+BR61+BR54+BR46+BR37+BR29+BR17+BR10</f>
        <v>58629808</v>
      </c>
      <c r="BS63" s="314">
        <f>+BS61+BS54+BS46+BS37+BS29+BS17+BS10</f>
        <v>59713790</v>
      </c>
      <c r="BT63" s="314">
        <f>+BT61+BT54+BT46+BT37+BT29+BT17+BT10</f>
        <v>16844661</v>
      </c>
      <c r="BU63" s="314">
        <f t="shared" si="7"/>
        <v>41869036</v>
      </c>
      <c r="BV63" s="314">
        <f>BV10+BV17+BV29+BV37+BV46+BV54+BV61</f>
        <v>32053843</v>
      </c>
      <c r="BW63" s="314">
        <f>BW10+BW17+BW29+BW37+BW46+BW54+BW61</f>
        <v>11004911</v>
      </c>
      <c r="BX63" s="314">
        <f>BX10+BX17+BX29+BX37+BX46+BX54+BX61</f>
        <v>44694437</v>
      </c>
      <c r="BY63" s="314">
        <f t="shared" ref="BY63:CF63" si="8">BY10+BY17+BY29+BY37+BY46+BY54+BY61</f>
        <v>31746675</v>
      </c>
      <c r="BZ63" s="314">
        <f t="shared" si="8"/>
        <v>38604757</v>
      </c>
      <c r="CA63" s="314">
        <f t="shared" si="8"/>
        <v>40129620</v>
      </c>
      <c r="CB63" s="314">
        <f t="shared" si="8"/>
        <v>0</v>
      </c>
      <c r="CC63" s="314">
        <f t="shared" si="8"/>
        <v>0</v>
      </c>
      <c r="CD63" s="314">
        <f t="shared" si="8"/>
        <v>0</v>
      </c>
      <c r="CE63" s="314">
        <f t="shared" si="8"/>
        <v>0</v>
      </c>
      <c r="CF63" s="314">
        <f t="shared" si="8"/>
        <v>0</v>
      </c>
      <c r="CG63" s="315"/>
    </row>
    <row r="64" spans="1:85"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6"/>
      <c r="AS64" s="149"/>
      <c r="AT64" s="146"/>
      <c r="AU64" s="147"/>
      <c r="AV64" s="147"/>
      <c r="AW64" s="147"/>
      <c r="AX64" s="147"/>
      <c r="AY64" s="147"/>
      <c r="AZ64" s="149"/>
      <c r="BA64" s="146"/>
      <c r="BB64" s="149"/>
      <c r="BC64" s="149"/>
      <c r="BD64" s="149"/>
      <c r="BE64" s="149"/>
      <c r="BF64" s="149"/>
      <c r="BG64" s="146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V64" s="149"/>
    </row>
    <row r="65" spans="1:85">
      <c r="A65" s="320">
        <v>99</v>
      </c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6"/>
      <c r="AS65" s="149"/>
      <c r="AT65" s="146"/>
      <c r="AU65" s="146"/>
      <c r="AV65" s="146"/>
      <c r="AW65" s="146"/>
      <c r="AX65" s="146"/>
      <c r="AY65" s="146"/>
      <c r="AZ65" s="149"/>
      <c r="BA65" s="146"/>
      <c r="BB65" s="149"/>
      <c r="BC65" s="149"/>
      <c r="BD65" s="149"/>
      <c r="BE65" s="149"/>
      <c r="BF65" s="149"/>
      <c r="BG65" s="146"/>
      <c r="BH65" s="149"/>
      <c r="BI65" s="149"/>
      <c r="BJ65" s="149"/>
      <c r="BK65" s="149"/>
      <c r="BL65" s="149"/>
      <c r="BM65" s="149"/>
      <c r="BN65" s="149">
        <v>351548</v>
      </c>
      <c r="BO65" s="149">
        <v>18584</v>
      </c>
      <c r="BP65" s="149">
        <v>147365</v>
      </c>
      <c r="BQ65" s="149">
        <v>190098</v>
      </c>
      <c r="BR65" s="149">
        <v>142807</v>
      </c>
      <c r="BS65" s="149">
        <v>93508</v>
      </c>
      <c r="BT65" s="149">
        <v>0</v>
      </c>
      <c r="BU65" s="149">
        <v>1487325</v>
      </c>
      <c r="BV65" s="149">
        <v>4180</v>
      </c>
      <c r="BW65" s="148">
        <v>0</v>
      </c>
      <c r="BX65" s="148">
        <v>0</v>
      </c>
      <c r="BY65" s="325">
        <v>37405</v>
      </c>
      <c r="BZ65" s="148">
        <v>0</v>
      </c>
    </row>
    <row r="66" spans="1:85"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7"/>
      <c r="AS66" s="149"/>
      <c r="AT66" s="147"/>
      <c r="AU66" s="146"/>
      <c r="AV66" s="146"/>
      <c r="AW66" s="146"/>
      <c r="AX66" s="146"/>
      <c r="AY66" s="146"/>
      <c r="AZ66" s="149"/>
      <c r="BA66" s="147"/>
      <c r="BB66" s="149"/>
      <c r="BC66" s="149"/>
      <c r="BD66" s="149"/>
      <c r="BE66" s="149"/>
      <c r="BF66" s="149"/>
      <c r="BG66" s="147"/>
      <c r="BH66" s="149"/>
      <c r="BI66" s="149"/>
      <c r="BJ66" s="149"/>
      <c r="BK66" s="149"/>
      <c r="BL66" s="149"/>
      <c r="BM66" s="149"/>
      <c r="BN66" s="149">
        <f t="shared" ref="BN66:BS66" si="9">BN63+BN65</f>
        <v>28767030</v>
      </c>
      <c r="BO66" s="149">
        <f t="shared" si="9"/>
        <v>27267569</v>
      </c>
      <c r="BP66" s="149">
        <f t="shared" si="9"/>
        <v>67300327</v>
      </c>
      <c r="BQ66" s="149">
        <f t="shared" si="9"/>
        <v>66582153</v>
      </c>
      <c r="BR66" s="149">
        <f t="shared" si="9"/>
        <v>58772615</v>
      </c>
      <c r="BS66" s="149">
        <f t="shared" si="9"/>
        <v>59807298</v>
      </c>
      <c r="BT66" s="149"/>
      <c r="BU66" s="149">
        <f>BU63+BU65</f>
        <v>43356361</v>
      </c>
      <c r="BV66" s="149">
        <f>BV65+BV63</f>
        <v>32058023</v>
      </c>
      <c r="BW66" s="319">
        <f>BW63+BW65</f>
        <v>11004911</v>
      </c>
      <c r="BX66" s="319">
        <f>BX63+BX65</f>
        <v>44694437</v>
      </c>
      <c r="BY66" s="319">
        <f t="shared" ref="BY66:CG66" si="10">BY63+BY65</f>
        <v>31784080</v>
      </c>
      <c r="BZ66" s="319">
        <f t="shared" si="10"/>
        <v>38604757</v>
      </c>
      <c r="CA66" s="319">
        <f t="shared" si="10"/>
        <v>40129620</v>
      </c>
      <c r="CB66" s="319">
        <f t="shared" si="10"/>
        <v>0</v>
      </c>
      <c r="CC66" s="319">
        <f t="shared" si="10"/>
        <v>0</v>
      </c>
      <c r="CD66" s="319">
        <f t="shared" si="10"/>
        <v>0</v>
      </c>
      <c r="CE66" s="319">
        <f t="shared" si="10"/>
        <v>0</v>
      </c>
      <c r="CF66" s="319">
        <f t="shared" si="10"/>
        <v>0</v>
      </c>
      <c r="CG66" s="319">
        <f t="shared" si="10"/>
        <v>0</v>
      </c>
    </row>
    <row r="67" spans="1:85"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6"/>
      <c r="AS67" s="149"/>
      <c r="AT67" s="146"/>
      <c r="AU67" s="146"/>
      <c r="AV67" s="146"/>
      <c r="AW67" s="146"/>
      <c r="AX67" s="146"/>
      <c r="AY67" s="146"/>
      <c r="AZ67" s="149"/>
      <c r="BA67" s="146"/>
      <c r="BB67" s="149"/>
      <c r="BC67" s="149"/>
      <c r="BD67" s="149"/>
      <c r="BE67" s="149"/>
      <c r="BF67" s="149"/>
      <c r="BG67" s="146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V67" s="149"/>
    </row>
    <row r="68" spans="1:85"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6"/>
      <c r="AT68" s="146"/>
      <c r="AU68" s="146"/>
      <c r="AV68" s="146"/>
      <c r="AW68" s="146"/>
      <c r="AX68" s="146"/>
      <c r="AY68" s="146"/>
      <c r="AZ68" s="149"/>
      <c r="BA68" s="146"/>
      <c r="BB68" s="149"/>
      <c r="BC68" s="149"/>
      <c r="BD68" s="149"/>
      <c r="BE68" s="149"/>
      <c r="BF68" s="149"/>
      <c r="BG68" s="146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V68" s="149"/>
      <c r="BY68" s="319"/>
    </row>
    <row r="69" spans="1:85"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6"/>
      <c r="AT69" s="146"/>
      <c r="AU69" s="146"/>
      <c r="AV69" s="146"/>
      <c r="AW69" s="146"/>
      <c r="AX69" s="146"/>
      <c r="AY69" s="146"/>
      <c r="AZ69" s="149"/>
      <c r="BA69" s="146"/>
      <c r="BB69" s="149"/>
      <c r="BC69" s="149"/>
      <c r="BD69" s="149"/>
      <c r="BE69" s="149"/>
      <c r="BF69" s="149"/>
      <c r="BG69" s="146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V69" s="149"/>
    </row>
    <row r="70" spans="1:85"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6"/>
      <c r="AT70" s="146"/>
      <c r="AU70" s="146"/>
      <c r="AV70" s="146"/>
      <c r="AW70" s="146"/>
      <c r="AX70" s="146"/>
      <c r="AY70" s="146"/>
      <c r="AZ70" s="149"/>
      <c r="BA70" s="146"/>
      <c r="BB70" s="149"/>
      <c r="BC70" s="149"/>
      <c r="BD70" s="149"/>
      <c r="BE70" s="149"/>
      <c r="BF70" s="149"/>
      <c r="BG70" s="146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V70" s="149"/>
    </row>
    <row r="71" spans="1:85"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6"/>
      <c r="AT71" s="146"/>
      <c r="AU71" s="146"/>
      <c r="AV71" s="146"/>
      <c r="AW71" s="146"/>
      <c r="AX71" s="146"/>
      <c r="AY71" s="146"/>
      <c r="AZ71" s="149"/>
      <c r="BA71" s="146"/>
      <c r="BB71" s="149"/>
      <c r="BC71" s="149"/>
      <c r="BD71" s="149"/>
      <c r="BE71" s="149"/>
      <c r="BF71" s="149"/>
      <c r="BG71" s="146"/>
      <c r="BH71" s="149"/>
      <c r="BI71" s="149"/>
      <c r="BJ71" s="149"/>
      <c r="BK71" s="149"/>
      <c r="BL71" s="149"/>
      <c r="BM71" s="149"/>
      <c r="BN71" s="149"/>
      <c r="BO71" s="149"/>
      <c r="BP71" s="149"/>
      <c r="BQ71" s="149"/>
      <c r="BR71" s="149"/>
      <c r="BS71" s="149"/>
      <c r="BT71" s="149"/>
      <c r="BV71" s="149"/>
    </row>
    <row r="72" spans="1:85"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R72" s="146"/>
      <c r="AT72" s="146"/>
      <c r="AU72" s="146"/>
      <c r="AV72" s="146"/>
      <c r="AW72" s="146"/>
      <c r="AX72" s="146"/>
      <c r="AY72" s="146"/>
      <c r="AZ72" s="149"/>
      <c r="BA72" s="146"/>
      <c r="BB72" s="149"/>
      <c r="BC72" s="149"/>
      <c r="BD72" s="149"/>
      <c r="BE72" s="149"/>
      <c r="BF72" s="149"/>
      <c r="BG72" s="146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V72" s="149"/>
    </row>
    <row r="73" spans="1:85"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R73" s="146"/>
      <c r="AT73" s="146"/>
      <c r="AU73" s="146"/>
      <c r="AV73" s="146"/>
      <c r="AW73" s="146"/>
      <c r="AX73" s="146"/>
      <c r="AY73" s="146"/>
      <c r="AZ73" s="149"/>
      <c r="BA73" s="146"/>
      <c r="BB73" s="149"/>
      <c r="BC73" s="149"/>
      <c r="BD73" s="149"/>
      <c r="BE73" s="149"/>
      <c r="BF73" s="149"/>
      <c r="BG73" s="146"/>
      <c r="BH73" s="149"/>
      <c r="BI73" s="149"/>
      <c r="BJ73" s="149"/>
      <c r="BK73" s="149"/>
      <c r="BL73" s="149"/>
      <c r="BM73" s="149"/>
      <c r="BN73" s="149"/>
      <c r="BO73" s="149"/>
      <c r="BP73" s="149"/>
      <c r="BQ73" s="149"/>
      <c r="BR73" s="149"/>
      <c r="BS73" s="149"/>
      <c r="BT73" s="149"/>
      <c r="BV73" s="149"/>
    </row>
    <row r="74" spans="1:85"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R74" s="146"/>
      <c r="AT74" s="146"/>
      <c r="AU74" s="146"/>
      <c r="AV74" s="146"/>
      <c r="AW74" s="146"/>
      <c r="AX74" s="146"/>
      <c r="AY74" s="146"/>
      <c r="AZ74" s="149"/>
      <c r="BA74" s="146"/>
      <c r="BB74" s="149"/>
      <c r="BC74" s="149"/>
      <c r="BD74" s="149"/>
      <c r="BE74" s="149"/>
      <c r="BF74" s="149"/>
      <c r="BG74" s="146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/>
      <c r="BT74" s="149"/>
      <c r="BV74" s="149"/>
    </row>
    <row r="75" spans="1:85"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R75" s="146"/>
      <c r="AT75" s="146"/>
      <c r="AZ75" s="149"/>
      <c r="BA75" s="146"/>
      <c r="BB75" s="149"/>
      <c r="BC75" s="149"/>
      <c r="BD75" s="149"/>
      <c r="BE75" s="149"/>
      <c r="BF75" s="149"/>
      <c r="BG75" s="146"/>
      <c r="BH75" s="149"/>
      <c r="BI75" s="149"/>
      <c r="BJ75" s="149"/>
      <c r="BK75" s="149"/>
      <c r="BL75" s="149"/>
      <c r="BM75" s="149"/>
      <c r="BN75" s="149"/>
      <c r="BO75" s="149"/>
      <c r="BP75" s="149"/>
      <c r="BQ75" s="149"/>
      <c r="BR75" s="149"/>
      <c r="BS75" s="149"/>
      <c r="BT75" s="149"/>
      <c r="BV75" s="149"/>
    </row>
    <row r="76" spans="1:85"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R76" s="146"/>
      <c r="AT76" s="146"/>
      <c r="AZ76" s="149"/>
      <c r="BA76" s="146"/>
      <c r="BB76" s="149"/>
      <c r="BC76" s="149"/>
      <c r="BD76" s="149"/>
      <c r="BE76" s="149"/>
      <c r="BF76" s="149"/>
      <c r="BG76" s="146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49"/>
      <c r="BV76" s="149"/>
    </row>
    <row r="77" spans="1:85"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Z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49"/>
      <c r="BR77" s="149"/>
      <c r="BS77" s="149"/>
      <c r="BT77" s="149"/>
      <c r="BV77" s="149"/>
    </row>
    <row r="78" spans="1:85"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V78" s="149"/>
    </row>
    <row r="79" spans="1:85"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BB79" s="149"/>
      <c r="BC79" s="149"/>
      <c r="BE79" s="149"/>
      <c r="BG79" s="149"/>
      <c r="BH79" s="149"/>
      <c r="BI79" s="149"/>
      <c r="BJ79" s="149"/>
      <c r="BK79" s="149"/>
      <c r="BL79" s="149"/>
      <c r="BN79" s="149"/>
      <c r="BO79" s="149"/>
      <c r="BP79" s="149"/>
      <c r="BQ79" s="149"/>
      <c r="BR79" s="149"/>
      <c r="BS79" s="149"/>
      <c r="BT79" s="149"/>
      <c r="BV79" s="149"/>
    </row>
    <row r="80" spans="1:85"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BB80" s="149"/>
      <c r="BC80" s="149"/>
      <c r="BE80" s="149"/>
      <c r="BG80" s="149"/>
      <c r="BH80" s="149"/>
      <c r="BI80" s="149"/>
      <c r="BJ80" s="149"/>
      <c r="BK80" s="149"/>
      <c r="BL80" s="149"/>
      <c r="BN80" s="149"/>
      <c r="BO80" s="149"/>
      <c r="BP80" s="149"/>
      <c r="BQ80" s="149"/>
      <c r="BR80" s="149"/>
      <c r="BS80" s="149"/>
      <c r="BT80" s="149"/>
      <c r="BV80" s="149"/>
    </row>
    <row r="81" spans="2:35"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</row>
    <row r="82" spans="2:35"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</row>
    <row r="83" spans="2:35"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</row>
    <row r="84" spans="2:35"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</row>
    <row r="85" spans="2:35"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</row>
    <row r="86" spans="2:35"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</row>
  </sheetData>
  <mergeCells count="10">
    <mergeCell ref="A1:CG1"/>
    <mergeCell ref="A2:CG2"/>
    <mergeCell ref="A3:A4"/>
    <mergeCell ref="B3:M3"/>
    <mergeCell ref="N3:Y3"/>
    <mergeCell ref="Z3:AK3"/>
    <mergeCell ref="AL3:AW3"/>
    <mergeCell ref="AX3:BI3"/>
    <mergeCell ref="BJ3:BU3"/>
    <mergeCell ref="BV3:CG3"/>
  </mergeCells>
  <conditionalFormatting sqref="AP65528 BB5:BB63 BG5:BG76 AQ5:AZ65528">
    <cfRule type="cellIs" dxfId="2" priority="3" operator="lessThan">
      <formula>0</formula>
    </cfRule>
  </conditionalFormatting>
  <conditionalFormatting sqref="AX3:AX4 AY4:BI4">
    <cfRule type="cellIs" dxfId="1" priority="2" operator="lessThan">
      <formula>0</formula>
    </cfRule>
  </conditionalFormatting>
  <conditionalFormatting sqref="BJ4:CG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2"/>
  <sheetViews>
    <sheetView workbookViewId="0">
      <selection activeCell="W20" sqref="W20"/>
    </sheetView>
  </sheetViews>
  <sheetFormatPr defaultRowHeight="15"/>
  <cols>
    <col min="1" max="1" width="32.85546875" customWidth="1"/>
    <col min="2" max="2" width="1.7109375" customWidth="1"/>
    <col min="3" max="3" width="14" customWidth="1"/>
    <col min="4" max="4" width="1.7109375" customWidth="1"/>
    <col min="5" max="5" width="14" customWidth="1"/>
    <col min="6" max="6" width="1.7109375" customWidth="1"/>
    <col min="7" max="7" width="14" customWidth="1"/>
    <col min="8" max="8" width="1.7109375" customWidth="1"/>
    <col min="9" max="9" width="14" customWidth="1"/>
    <col min="10" max="10" width="1.7109375" customWidth="1"/>
    <col min="11" max="11" width="14" customWidth="1"/>
    <col min="12" max="12" width="1.7109375" customWidth="1"/>
    <col min="13" max="13" width="14" customWidth="1"/>
    <col min="14" max="14" width="1.7109375" customWidth="1"/>
    <col min="15" max="15" width="14" customWidth="1"/>
    <col min="16" max="16" width="1.7109375" customWidth="1"/>
    <col min="17" max="17" width="14" customWidth="1"/>
    <col min="18" max="18" width="17" customWidth="1"/>
  </cols>
  <sheetData>
    <row r="2" spans="1:20">
      <c r="A2" s="50" t="s">
        <v>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20">
      <c r="A3" s="50" t="s">
        <v>7</v>
      </c>
      <c r="B3" s="51"/>
      <c r="C3" s="51"/>
      <c r="D3" s="51"/>
      <c r="E3" s="51"/>
      <c r="F3" s="51"/>
      <c r="G3" s="51"/>
      <c r="H3" s="50"/>
      <c r="I3" s="51"/>
      <c r="J3" s="51"/>
      <c r="K3" s="51"/>
      <c r="L3" s="51"/>
      <c r="M3" s="51"/>
      <c r="N3" s="51"/>
      <c r="O3" s="51"/>
      <c r="P3" s="51"/>
      <c r="Q3" s="51"/>
    </row>
    <row r="4" spans="1:20">
      <c r="A4" s="50" t="s">
        <v>39</v>
      </c>
      <c r="B4" s="51"/>
      <c r="C4" s="51"/>
      <c r="D4" s="51"/>
      <c r="E4" s="51"/>
      <c r="F4" s="51"/>
      <c r="G4" s="51"/>
      <c r="H4" s="50"/>
      <c r="I4" s="51"/>
      <c r="J4" s="51"/>
      <c r="K4" s="51"/>
      <c r="L4" s="51"/>
      <c r="M4" s="51"/>
      <c r="N4" s="51"/>
      <c r="O4" s="51"/>
      <c r="P4" s="51"/>
      <c r="Q4" s="51"/>
    </row>
    <row r="5" spans="1:20">
      <c r="A5" s="50" t="s">
        <v>40</v>
      </c>
      <c r="B5" s="51"/>
      <c r="C5" s="51"/>
      <c r="D5" s="51"/>
      <c r="E5" s="51"/>
      <c r="F5" s="51"/>
      <c r="G5" s="51"/>
      <c r="H5" s="50"/>
      <c r="I5" s="51"/>
      <c r="J5" s="51"/>
      <c r="K5" s="51"/>
      <c r="L5" s="51"/>
      <c r="M5" s="51"/>
      <c r="N5" s="51"/>
      <c r="O5" s="51"/>
      <c r="P5" s="51"/>
      <c r="Q5" s="51"/>
    </row>
    <row r="9" spans="1:20">
      <c r="C9" s="52" t="s">
        <v>9</v>
      </c>
      <c r="E9" s="52" t="s">
        <v>10</v>
      </c>
      <c r="G9" s="52" t="s">
        <v>11</v>
      </c>
      <c r="I9" s="52" t="s">
        <v>12</v>
      </c>
      <c r="K9" s="52" t="s">
        <v>13</v>
      </c>
      <c r="M9" s="52" t="s">
        <v>14</v>
      </c>
      <c r="O9" s="52" t="s">
        <v>34</v>
      </c>
      <c r="P9" s="53"/>
      <c r="Q9" s="52" t="s">
        <v>16</v>
      </c>
    </row>
    <row r="11" spans="1:20">
      <c r="A11" s="54" t="s">
        <v>41</v>
      </c>
      <c r="C11" t="s">
        <v>18</v>
      </c>
      <c r="E11" t="s">
        <v>18</v>
      </c>
      <c r="G11" t="s">
        <v>18</v>
      </c>
      <c r="I11" t="s">
        <v>18</v>
      </c>
      <c r="K11" t="s">
        <v>18</v>
      </c>
      <c r="M11" t="s">
        <v>18</v>
      </c>
      <c r="O11" t="s">
        <v>18</v>
      </c>
    </row>
    <row r="12" spans="1:20">
      <c r="A12" s="55" t="str">
        <f>"JUNE 2014"</f>
        <v>JUNE 2014</v>
      </c>
      <c r="B12" s="56"/>
      <c r="C12" s="56">
        <v>126984.96000000001</v>
      </c>
      <c r="D12" s="56"/>
      <c r="E12" s="56">
        <v>51723.85</v>
      </c>
      <c r="F12" s="56"/>
      <c r="G12" s="56">
        <v>251228.72</v>
      </c>
      <c r="H12" s="56"/>
      <c r="I12" s="56">
        <v>57159.29</v>
      </c>
      <c r="J12" s="56"/>
      <c r="K12" s="56">
        <v>46920.12</v>
      </c>
      <c r="L12" s="56"/>
      <c r="M12" s="56">
        <v>66909.63</v>
      </c>
      <c r="N12" s="56"/>
      <c r="O12" s="56">
        <v>22658.89</v>
      </c>
      <c r="P12" s="56"/>
      <c r="Q12" s="56">
        <f>SUM(C12:P12)</f>
        <v>623585.46000000008</v>
      </c>
      <c r="R12" s="57"/>
      <c r="S12" s="56"/>
      <c r="T12" s="56"/>
    </row>
    <row r="14" spans="1:20">
      <c r="A14" s="55" t="str">
        <f>"JUNE 2015"</f>
        <v>JUNE 2015</v>
      </c>
      <c r="B14" s="56"/>
      <c r="C14" s="56">
        <v>170087.7</v>
      </c>
      <c r="D14" s="56"/>
      <c r="E14" s="56">
        <v>49412.18</v>
      </c>
      <c r="F14" s="56"/>
      <c r="G14" s="56">
        <v>275798.5</v>
      </c>
      <c r="H14" s="56"/>
      <c r="I14" s="56">
        <v>60351.77</v>
      </c>
      <c r="J14" s="56"/>
      <c r="K14" s="56">
        <v>58598.1</v>
      </c>
      <c r="L14" s="56"/>
      <c r="M14" s="56">
        <v>82506.320000000007</v>
      </c>
      <c r="N14" s="56"/>
      <c r="O14" s="56">
        <v>31082.28</v>
      </c>
      <c r="P14" s="56"/>
      <c r="Q14" s="56">
        <f>SUM(C14:P14)</f>
        <v>727836.85000000009</v>
      </c>
      <c r="R14" s="56" t="s">
        <v>18</v>
      </c>
      <c r="S14" s="56"/>
      <c r="T14" s="56"/>
    </row>
    <row r="15" spans="1:20">
      <c r="A15" s="55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  <row r="16" spans="1:20">
      <c r="A16" s="58" t="str">
        <f>"JUNE 2015 % INCREASE OVER/"</f>
        <v>JUNE 2015 % INCREASE OVER/</v>
      </c>
      <c r="B16" s="54"/>
      <c r="C16" s="59">
        <f>(C14-C12)/C12</f>
        <v>0.33943185082705862</v>
      </c>
      <c r="D16" s="59"/>
      <c r="E16" s="59">
        <f>(E14-E12)/E12</f>
        <v>-4.4692535455114001E-2</v>
      </c>
      <c r="F16" s="59"/>
      <c r="G16" s="59">
        <f>(G14-G12)/G12</f>
        <v>9.7798452342550635E-2</v>
      </c>
      <c r="H16" s="59"/>
      <c r="I16" s="59">
        <f>(I14-I12)/I12</f>
        <v>5.5852338263823707E-2</v>
      </c>
      <c r="J16" s="59"/>
      <c r="K16" s="59">
        <f>(K14-K12)/K12</f>
        <v>0.24889066779880348</v>
      </c>
      <c r="L16" s="59"/>
      <c r="M16" s="59">
        <f>(M14-M12)/M12</f>
        <v>0.23310082569579299</v>
      </c>
      <c r="N16" s="59"/>
      <c r="O16" s="59">
        <f>(O14-O12)/O12</f>
        <v>0.37174768931752611</v>
      </c>
      <c r="P16" s="59"/>
      <c r="Q16" s="59">
        <f>(Q14-Q12)/Q12</f>
        <v>0.16718059782856387</v>
      </c>
      <c r="R16" s="54"/>
      <c r="S16" s="54"/>
      <c r="T16" s="54"/>
    </row>
    <row r="17" spans="1:20">
      <c r="A17" s="54" t="s">
        <v>42</v>
      </c>
    </row>
    <row r="18" spans="1:20">
      <c r="A18" s="54"/>
    </row>
    <row r="19" spans="1:20">
      <c r="A19" s="321" t="s">
        <v>151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</row>
    <row r="20" spans="1:20">
      <c r="A20" s="321"/>
      <c r="B20" s="322"/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</row>
    <row r="21" spans="1:20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</row>
    <row r="22" spans="1:20">
      <c r="A22" s="54"/>
    </row>
    <row r="23" spans="1:20">
      <c r="A23" s="54" t="s">
        <v>43</v>
      </c>
    </row>
    <row r="24" spans="1:20">
      <c r="A24" s="55" t="str">
        <f>"JULY 2013 - JUNE 2014"</f>
        <v>JULY 2013 - JUNE 2014</v>
      </c>
      <c r="B24" s="56"/>
      <c r="C24" s="56">
        <f>196261.39+288750.29+306225.51+216906.63+90947.27+63386.38+91691.04+61137.36+77257.51+94577.17+83268.18+126984.96</f>
        <v>1697393.6899999997</v>
      </c>
      <c r="D24" s="56"/>
      <c r="E24" s="56">
        <f>46982.16+48630.91+57527.82+56678.5+52867.41+38820.94+25828.38+19007.08+34593.27+36873.29+44563.47+51723.85</f>
        <v>514097.08000000007</v>
      </c>
      <c r="F24" s="56"/>
      <c r="G24" s="56">
        <f>297638.6+345386.67+327816.6+277938.47+251801.87+181562.07+187848.23+190920.12+198743.72+241511.64+223171.71+251228.72</f>
        <v>2975568.4200000004</v>
      </c>
      <c r="H24" s="56"/>
      <c r="I24" s="56">
        <f>72182.63+71305.34+74935.3+57117.8+48961.4+36219.39+37610.84+36368.6+36160.03+50541.24+54704.21+57159.29</f>
        <v>633266.07000000007</v>
      </c>
      <c r="J24" s="56"/>
      <c r="K24" s="56">
        <f>63507.05+63849.46+75180.82+57932.2+37237.23+29875.03+29964.32+29697.56+29459.08+41133.13+36494.65+46920.12</f>
        <v>541250.65000000014</v>
      </c>
      <c r="L24" s="56"/>
      <c r="M24" s="56">
        <f>121241.1+163948.64+137471.58+131907.54+63879.04+43331.09+50478.44+51595.7+50354.1+63819.81+64174.32+66909.63</f>
        <v>1009110.9899999998</v>
      </c>
      <c r="N24" s="56"/>
      <c r="O24" s="56">
        <f>69988.63+129523.23+108344.2+89074.73+37457.26+19857.62+71236.89+52130.93+53464.33+54250.39+19136.3+22658.89</f>
        <v>727123.4</v>
      </c>
      <c r="P24" s="56"/>
      <c r="Q24" s="56">
        <f>SUM(C24:P24)</f>
        <v>8097810.3000000007</v>
      </c>
      <c r="R24" s="61">
        <f>867801.56+1111394.54+1087501.83+887555.87+583151.48+413052.52+494658.14+440857.35+480032.04+582706.67+525512.84+623585.46</f>
        <v>8097810.2999999998</v>
      </c>
      <c r="S24" s="62">
        <f>Q24-R24</f>
        <v>0</v>
      </c>
      <c r="T24" s="56"/>
    </row>
    <row r="25" spans="1:20">
      <c r="A25" t="s">
        <v>44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20">
      <c r="A26" s="55" t="str">
        <f>"JULY 2014 - JUNE 2015"</f>
        <v>JULY 2014 - JUNE 2015</v>
      </c>
      <c r="B26" s="56"/>
      <c r="C26" s="56">
        <f>207634.73+303199.61+334568.33+222763.9+112319.79+69067.04+94097.4+67641.08+84122.05+98301.41+71860.74+170087.7</f>
        <v>1835663.7799999998</v>
      </c>
      <c r="D26" s="56"/>
      <c r="E26" s="56">
        <f>52060.43+47758.35+58005.18+59643.35+57022.88+42322.13+28114+23899.15+29606.2+42716.53+57229.78+49412.18</f>
        <v>547790.16000000015</v>
      </c>
      <c r="F26" s="56"/>
      <c r="G26" s="56">
        <f>350254.02+322841.25+345478.24+318654.32+263575.93+219442.65+190630.76+202181.14+214688.71+275268.04+239111.08+275798.5</f>
        <v>3217924.64</v>
      </c>
      <c r="H26" s="56"/>
      <c r="I26" s="56">
        <f>73265.33+74418.58+67596.94+62444.3+46342.9+40068.21+38510.07+36828.29+35137.77+49825.65+53612.4+60351.77</f>
        <v>638402.21000000008</v>
      </c>
      <c r="J26" s="56"/>
      <c r="K26" s="56">
        <f>76252.16+74274.45+72965.02+70156.08+42112.96+32189.85+36478.42+33356+38632.39+49549.7+40630.01+58598.1</f>
        <v>625195.14</v>
      </c>
      <c r="L26" s="56"/>
      <c r="M26" s="56">
        <f>143794.81+160846.97+177529.26+143961.24+77939.95+54277.9+60298.16+53812.35+55123.99+67693.37+69154.97+82506.32</f>
        <v>1146939.29</v>
      </c>
      <c r="N26" s="56"/>
      <c r="O26" s="56">
        <f>73717.43+132260.91+123097.03+87506.67+40118.15+21497.24+60929.19+49123.04+53603.41+57547.52+20977.89+31082.28</f>
        <v>751460.76000000013</v>
      </c>
      <c r="P26" s="56"/>
      <c r="Q26" s="56">
        <f>SUM(C26:P26)</f>
        <v>8763375.9800000004</v>
      </c>
      <c r="R26" s="61">
        <f>949566.14+1143012.89+1179240+965129.86+639432.56+478865.02+509058+466841.05+510914.52+640902.22+552576.87+727836.85</f>
        <v>8763375.9799999986</v>
      </c>
      <c r="S26" s="56">
        <f>Q26-R26</f>
        <v>0</v>
      </c>
      <c r="T26" s="56"/>
    </row>
    <row r="28" spans="1:20">
      <c r="A28" s="58" t="s">
        <v>85</v>
      </c>
      <c r="B28" s="59"/>
      <c r="C28" s="59">
        <f>(C26-C24)/C24</f>
        <v>8.14602356628297E-2</v>
      </c>
      <c r="D28" s="59"/>
      <c r="E28" s="59">
        <f>(E26-E24)/E24</f>
        <v>6.5538360964820241E-2</v>
      </c>
      <c r="F28" s="59"/>
      <c r="G28" s="59">
        <f>(G26-G24)/G24</f>
        <v>8.1448713587301658E-2</v>
      </c>
      <c r="H28" s="59"/>
      <c r="I28" s="59">
        <f>(I26-I24)/I24</f>
        <v>8.1105561205892709E-3</v>
      </c>
      <c r="J28" s="59"/>
      <c r="K28" s="59">
        <f>(K26-K24)/K24</f>
        <v>0.15509355970288416</v>
      </c>
      <c r="L28" s="59"/>
      <c r="M28" s="59">
        <f>(M26-M24)/M24</f>
        <v>0.13658388558428078</v>
      </c>
      <c r="N28" s="59"/>
      <c r="O28" s="59">
        <f>(O26-O24)/O24</f>
        <v>3.3470742380179351E-2</v>
      </c>
      <c r="P28" s="59"/>
      <c r="Q28" s="59">
        <f>SUM(Q26-Q24)/Q24</f>
        <v>8.2190821387850943E-2</v>
      </c>
      <c r="R28" s="54"/>
      <c r="S28" s="54"/>
      <c r="T28" s="54"/>
    </row>
    <row r="29" spans="1:20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4"/>
      <c r="S29" s="54"/>
      <c r="T29" s="54"/>
    </row>
    <row r="30" spans="1:20">
      <c r="A30" s="323" t="s">
        <v>152</v>
      </c>
      <c r="B30" s="322"/>
      <c r="C30" s="324">
        <f>'FY12-FY16 Collections'!B75</f>
        <v>1956207.5799999998</v>
      </c>
      <c r="D30" s="324"/>
      <c r="E30" s="324">
        <f>'FY12-FY16 Collections'!C75</f>
        <v>568881.62000000011</v>
      </c>
      <c r="F30" s="324"/>
      <c r="G30" s="324">
        <f>'FY12-FY16 Collections'!D75</f>
        <v>3749759.4499999993</v>
      </c>
      <c r="H30" s="324"/>
      <c r="I30" s="324">
        <f>'FY12-FY16 Collections'!E75</f>
        <v>747903.04999999993</v>
      </c>
      <c r="J30" s="324"/>
      <c r="K30" s="324">
        <f>'FY12-FY16 Collections'!F75</f>
        <v>683574.91999999993</v>
      </c>
      <c r="L30" s="324"/>
      <c r="M30" s="324">
        <f>'FY12-FY16 Collections'!G75</f>
        <v>1347396.2199999997</v>
      </c>
      <c r="N30" s="324"/>
      <c r="O30" s="324">
        <f>'FY12-FY16 Collections'!H75</f>
        <v>893765.82999999984</v>
      </c>
      <c r="P30" s="324"/>
      <c r="Q30" s="324">
        <f>C30+E30+G30+I30+K30+M30+O30</f>
        <v>9947488.6699999999</v>
      </c>
    </row>
    <row r="31" spans="1:20">
      <c r="A31" s="54"/>
    </row>
    <row r="32" spans="1:20">
      <c r="A32" s="63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</row>
    <row r="33" spans="1:20">
      <c r="A33" s="54" t="s">
        <v>45</v>
      </c>
    </row>
    <row r="34" spans="1:20">
      <c r="A34" s="64" t="s">
        <v>46</v>
      </c>
      <c r="B34" s="56"/>
      <c r="C34" s="65">
        <f>209999.69+308962.81+327661.3+232090.09+97313.58+67823.43+98109.41+65416.98+82665.54+101197.57+89096.95+135873.91</f>
        <v>1816211.26</v>
      </c>
      <c r="D34" s="56"/>
      <c r="E34" s="56">
        <f>50270.91+52035.07+61554.77+60646+56568.13+41538.41+27636.37+20337.58+37014.8+39454.42+47682.91+55344.52</f>
        <v>550083.89</v>
      </c>
      <c r="F34" s="56"/>
      <c r="G34" s="56">
        <f>318473.3+369563.74+350763.76+297394.16+269428+194271.41+200997.61+204284.53+212655.78+258417.45+238793.73+268814.73</f>
        <v>3183858.1999999997</v>
      </c>
      <c r="H34" s="56"/>
      <c r="I34" s="56">
        <f>77235.41+76296.71+80180.77+61116.05+52388.7+38754.75+40243.6+38914.4+38691.23+54079.13+58533.5+61160.44</f>
        <v>677594.69</v>
      </c>
      <c r="J34" s="56"/>
      <c r="K34" s="56">
        <f>67952.54+68318.92+80443.48+61987.45+39843.84+31966.28+32061.82+31776.39+31521.22+44012.45+39049.28+50204.53</f>
        <v>579138.20000000007</v>
      </c>
      <c r="L34" s="56"/>
      <c r="M34" s="56">
        <f>129727.98+175425.04+147094.59+141141.07+68350.57+46364.27+54011.93+55207.4+53878.89+68287.2+68666.52+71593.3</f>
        <v>1079748.76</v>
      </c>
      <c r="N34" s="56"/>
      <c r="O34" s="56">
        <f>74887.83+138589.86+115928.29+95309.96+40079.27+21247.65+76223.47+55780.1+57206.83+58047.92+20475.84+24245.01</f>
        <v>778022.03</v>
      </c>
      <c r="P34" s="56"/>
      <c r="Q34" s="56">
        <f>SUM(C34:P34)</f>
        <v>8664657.0299999993</v>
      </c>
      <c r="R34" s="56">
        <f>928547.66+1189192.15+1163626.96+949684.78+623972.09+441966.2+529284.21+471717.38+513634.29+623496.14+562298.73+667236.44</f>
        <v>8664657.0299999993</v>
      </c>
      <c r="S34" s="56">
        <f>Q34-R34</f>
        <v>0</v>
      </c>
      <c r="T34" s="56"/>
    </row>
    <row r="35" spans="1:20">
      <c r="B35" s="56"/>
      <c r="S35" s="56"/>
      <c r="T35" s="56"/>
    </row>
    <row r="36" spans="1:20">
      <c r="A36" s="64" t="s">
        <v>47</v>
      </c>
      <c r="B36" s="56"/>
      <c r="C36" s="56">
        <f>C26+0</f>
        <v>1835663.7799999998</v>
      </c>
      <c r="D36" s="56"/>
      <c r="E36" s="56">
        <f>E26+0</f>
        <v>547790.16000000015</v>
      </c>
      <c r="F36" s="56"/>
      <c r="G36" s="56">
        <f>G26+0</f>
        <v>3217924.64</v>
      </c>
      <c r="H36" s="56"/>
      <c r="I36" s="56">
        <f>I26+0</f>
        <v>638402.21000000008</v>
      </c>
      <c r="J36" s="56"/>
      <c r="K36" s="56">
        <f>K26+0</f>
        <v>625195.14</v>
      </c>
      <c r="L36" s="56"/>
      <c r="M36" s="56">
        <f>M26+0</f>
        <v>1146939.29</v>
      </c>
      <c r="N36" s="56"/>
      <c r="O36" s="56">
        <f>O26+0</f>
        <v>751460.76000000013</v>
      </c>
      <c r="P36" s="56"/>
      <c r="Q36" s="56">
        <f>Q26+0</f>
        <v>8763375.9800000004</v>
      </c>
      <c r="R36" s="56"/>
      <c r="S36" s="56"/>
      <c r="T36" s="56"/>
    </row>
    <row r="37" spans="1:20">
      <c r="A37" s="64" t="s">
        <v>18</v>
      </c>
      <c r="B37" s="6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66"/>
      <c r="T37" s="66"/>
    </row>
    <row r="38" spans="1:20">
      <c r="A38" s="67" t="s">
        <v>48</v>
      </c>
      <c r="C38" s="68">
        <f>C36-C34</f>
        <v>19452.519999999786</v>
      </c>
      <c r="D38" s="66"/>
      <c r="E38" s="68">
        <f>E36-E34</f>
        <v>-2293.729999999865</v>
      </c>
      <c r="F38" s="66"/>
      <c r="G38" s="68">
        <f>G36-G34</f>
        <v>34066.44000000041</v>
      </c>
      <c r="H38" s="66"/>
      <c r="I38" s="68">
        <f>I36-I34</f>
        <v>-39192.479999999865</v>
      </c>
      <c r="J38" s="66"/>
      <c r="K38" s="68">
        <f>K36-K34</f>
        <v>46056.939999999944</v>
      </c>
      <c r="L38" s="66"/>
      <c r="M38" s="68">
        <f>M36-M34</f>
        <v>67190.530000000028</v>
      </c>
      <c r="N38" s="66"/>
      <c r="O38" s="68">
        <f>O36-O34</f>
        <v>-26561.269999999902</v>
      </c>
      <c r="P38" s="66"/>
      <c r="Q38" s="68">
        <f>Q36-Q34</f>
        <v>98718.950000001118</v>
      </c>
      <c r="R38" s="66"/>
    </row>
    <row r="39" spans="1:20">
      <c r="A39" s="58" t="s">
        <v>49</v>
      </c>
    </row>
    <row r="40" spans="1:20">
      <c r="C40" s="59"/>
      <c r="E40" s="59"/>
      <c r="G40" s="59"/>
      <c r="I40" s="59"/>
      <c r="K40" s="59"/>
      <c r="M40" s="59"/>
      <c r="O40" s="59"/>
      <c r="Q40" s="59"/>
    </row>
    <row r="42" spans="1:20">
      <c r="A42" s="69" t="s">
        <v>50</v>
      </c>
      <c r="E42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Overall Coll %</vt:lpstr>
      <vt:lpstr>Monthly Collections</vt:lpstr>
      <vt:lpstr>FY12-FY16 Collections</vt:lpstr>
      <vt:lpstr>Sales by Counties</vt:lpstr>
      <vt:lpstr>% Collection by Region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Green</dc:creator>
  <cp:lastModifiedBy>Matt Borud</cp:lastModifiedBy>
  <cp:lastPrinted>2016-05-03T21:22:47Z</cp:lastPrinted>
  <dcterms:created xsi:type="dcterms:W3CDTF">2016-03-30T20:20:43Z</dcterms:created>
  <dcterms:modified xsi:type="dcterms:W3CDTF">2017-09-07T22:18:23Z</dcterms:modified>
</cp:coreProperties>
</file>