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taxadmfile\ACCTG\Accounting\MONTH END\Month End Reconciliations\Travel and Auditorium Reconciliations\Travel &amp; Convention\FY 26\"/>
    </mc:Choice>
  </mc:AlternateContent>
  <xr:revisionPtr revIDLastSave="0" documentId="13_ncr:1_{622B06DB-9A33-4F72-BD3A-D4BF805A876C}" xr6:coauthVersionLast="47" xr6:coauthVersionMax="47" xr10:uidLastSave="{00000000-0000-0000-0000-000000000000}"/>
  <bookViews>
    <workbookView xWindow="-23148" yWindow="-108" windowWidth="23256" windowHeight="13896" xr2:uid="{3CE0E1D3-9ED5-4E9C-B8F9-2503C14A979D}"/>
  </bookViews>
  <sheets>
    <sheet name="Overall Coll %" sheetId="4" r:id="rId1"/>
    <sheet name="Monthly Distribution" sheetId="2" r:id="rId2"/>
    <sheet name="FY16 to FY26" sheetId="1" r:id="rId3"/>
    <sheet name="T&amp;C Sales By Counties" sheetId="8" r:id="rId4"/>
    <sheet name="% Collection by Region" sheetId="3" r:id="rId5"/>
  </sheets>
  <externalReferences>
    <externalReference r:id="rId6"/>
  </externalReferences>
  <definedNames>
    <definedName name="_xlnm.Print_Area" localSheetId="0">'Overall Coll %'!$A$1:$I$38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9" i="3" l="1"/>
  <c r="E19" i="3"/>
  <c r="F19" i="3"/>
  <c r="G19" i="3"/>
  <c r="H19" i="3"/>
  <c r="I19" i="3"/>
  <c r="C19" i="3"/>
  <c r="H8" i="2" l="1"/>
  <c r="G8" i="2"/>
  <c r="F8" i="2"/>
  <c r="E8" i="2"/>
  <c r="D8" i="2"/>
  <c r="C8" i="2"/>
  <c r="B8" i="2"/>
  <c r="H9" i="2"/>
  <c r="B9" i="2"/>
  <c r="G9" i="2"/>
  <c r="F9" i="2"/>
  <c r="E9" i="2"/>
  <c r="D9" i="2"/>
  <c r="C9" i="2"/>
  <c r="H10" i="2"/>
  <c r="G10" i="2"/>
  <c r="F10" i="2"/>
  <c r="E10" i="2"/>
  <c r="D10" i="2"/>
  <c r="C10" i="2"/>
  <c r="B10" i="2"/>
  <c r="H19" i="2"/>
  <c r="G19" i="2"/>
  <c r="F19" i="2"/>
  <c r="E19" i="2"/>
  <c r="D19" i="2"/>
  <c r="C19" i="2"/>
  <c r="B19" i="2"/>
  <c r="H18" i="2"/>
  <c r="G18" i="2"/>
  <c r="F18" i="2"/>
  <c r="E18" i="2"/>
  <c r="D18" i="2"/>
  <c r="C18" i="2"/>
  <c r="B18" i="2"/>
  <c r="H17" i="2"/>
  <c r="G17" i="2"/>
  <c r="F17" i="2"/>
  <c r="E17" i="2"/>
  <c r="D17" i="2"/>
  <c r="C17" i="2"/>
  <c r="B17" i="2"/>
  <c r="H16" i="2"/>
  <c r="G16" i="2"/>
  <c r="F16" i="2"/>
  <c r="E16" i="2"/>
  <c r="D16" i="2"/>
  <c r="C16" i="2"/>
  <c r="B16" i="2"/>
  <c r="H15" i="2"/>
  <c r="G15" i="2"/>
  <c r="F15" i="2"/>
  <c r="E15" i="2"/>
  <c r="D15" i="2"/>
  <c r="C15" i="2"/>
  <c r="B15" i="2"/>
  <c r="H14" i="2"/>
  <c r="G14" i="2"/>
  <c r="F14" i="2"/>
  <c r="E14" i="2"/>
  <c r="D14" i="2"/>
  <c r="C14" i="2"/>
  <c r="B14" i="2"/>
  <c r="H13" i="2"/>
  <c r="G13" i="2"/>
  <c r="F13" i="2"/>
  <c r="E13" i="2"/>
  <c r="D13" i="2"/>
  <c r="C13" i="2"/>
  <c r="B13" i="2"/>
  <c r="H12" i="2"/>
  <c r="G12" i="2"/>
  <c r="F12" i="2"/>
  <c r="E12" i="2"/>
  <c r="D12" i="2"/>
  <c r="C12" i="2"/>
  <c r="B12" i="2"/>
  <c r="H11" i="2"/>
  <c r="G11" i="2"/>
  <c r="F11" i="2"/>
  <c r="E11" i="2"/>
  <c r="D11" i="2"/>
  <c r="C11" i="2"/>
  <c r="B11" i="2"/>
  <c r="A27" i="3" l="1"/>
  <c r="A29" i="3"/>
  <c r="AE23" i="3"/>
  <c r="AE24" i="3"/>
  <c r="AE25" i="3"/>
  <c r="AE26" i="3"/>
  <c r="AE27" i="3"/>
  <c r="AE22" i="3"/>
  <c r="AE17" i="3"/>
  <c r="AE18" i="3"/>
  <c r="AE19" i="3"/>
  <c r="AE20" i="3"/>
  <c r="AE21" i="3"/>
  <c r="AE16" i="3"/>
  <c r="A21" i="3" l="1"/>
  <c r="A19" i="3"/>
  <c r="A12" i="3"/>
  <c r="A10" i="3"/>
  <c r="A5" i="3" l="1"/>
  <c r="GO11" i="8"/>
  <c r="GP11" i="8"/>
  <c r="GQ11" i="8"/>
  <c r="GQ65" i="8" s="1"/>
  <c r="GR11" i="8"/>
  <c r="GS11" i="8"/>
  <c r="GT11" i="8"/>
  <c r="GO18" i="8"/>
  <c r="GO65" i="8" s="1"/>
  <c r="GP18" i="8"/>
  <c r="GQ18" i="8"/>
  <c r="GR18" i="8"/>
  <c r="GS18" i="8"/>
  <c r="GT18" i="8"/>
  <c r="GO30" i="8"/>
  <c r="GP30" i="8"/>
  <c r="GQ30" i="8"/>
  <c r="GR30" i="8"/>
  <c r="GS30" i="8"/>
  <c r="GT30" i="8"/>
  <c r="GO39" i="8"/>
  <c r="GP39" i="8"/>
  <c r="GQ39" i="8"/>
  <c r="GR39" i="8"/>
  <c r="GS39" i="8"/>
  <c r="GT39" i="8"/>
  <c r="GO48" i="8"/>
  <c r="GP48" i="8"/>
  <c r="GQ48" i="8"/>
  <c r="GR48" i="8"/>
  <c r="GS48" i="8"/>
  <c r="GT48" i="8"/>
  <c r="GO56" i="8"/>
  <c r="GP56" i="8"/>
  <c r="GQ56" i="8"/>
  <c r="GR56" i="8"/>
  <c r="GS56" i="8"/>
  <c r="GT56" i="8"/>
  <c r="GO63" i="8"/>
  <c r="GP63" i="8"/>
  <c r="GQ63" i="8"/>
  <c r="GR63" i="8"/>
  <c r="GS63" i="8"/>
  <c r="GT63" i="8"/>
  <c r="C155" i="1"/>
  <c r="D155" i="1"/>
  <c r="E155" i="1"/>
  <c r="F155" i="1"/>
  <c r="G155" i="1"/>
  <c r="H155" i="1"/>
  <c r="C156" i="1"/>
  <c r="D156" i="1"/>
  <c r="E156" i="1"/>
  <c r="F156" i="1"/>
  <c r="G156" i="1"/>
  <c r="H156" i="1"/>
  <c r="C157" i="1"/>
  <c r="D157" i="1"/>
  <c r="E157" i="1"/>
  <c r="F157" i="1"/>
  <c r="G157" i="1"/>
  <c r="H157" i="1"/>
  <c r="C158" i="1"/>
  <c r="D158" i="1"/>
  <c r="E158" i="1"/>
  <c r="F158" i="1"/>
  <c r="G158" i="1"/>
  <c r="H158" i="1"/>
  <c r="C159" i="1"/>
  <c r="D159" i="1"/>
  <c r="E159" i="1"/>
  <c r="F159" i="1"/>
  <c r="G159" i="1"/>
  <c r="H159" i="1"/>
  <c r="C160" i="1"/>
  <c r="D160" i="1"/>
  <c r="E160" i="1"/>
  <c r="F160" i="1"/>
  <c r="G160" i="1"/>
  <c r="H160" i="1"/>
  <c r="C161" i="1"/>
  <c r="D161" i="1"/>
  <c r="E161" i="1"/>
  <c r="F161" i="1"/>
  <c r="G161" i="1"/>
  <c r="H161" i="1"/>
  <c r="C162" i="1"/>
  <c r="D162" i="1"/>
  <c r="E162" i="1"/>
  <c r="F162" i="1"/>
  <c r="G162" i="1"/>
  <c r="H162" i="1"/>
  <c r="C163" i="1"/>
  <c r="D163" i="1"/>
  <c r="E163" i="1"/>
  <c r="F163" i="1"/>
  <c r="G163" i="1"/>
  <c r="H163" i="1"/>
  <c r="C164" i="1"/>
  <c r="D164" i="1"/>
  <c r="E164" i="1"/>
  <c r="F164" i="1"/>
  <c r="G164" i="1"/>
  <c r="H164" i="1"/>
  <c r="C165" i="1"/>
  <c r="D165" i="1"/>
  <c r="E165" i="1"/>
  <c r="F165" i="1"/>
  <c r="G165" i="1"/>
  <c r="H165" i="1"/>
  <c r="C166" i="1"/>
  <c r="D166" i="1"/>
  <c r="E166" i="1"/>
  <c r="F166" i="1"/>
  <c r="G166" i="1"/>
  <c r="H166" i="1"/>
  <c r="B156" i="1"/>
  <c r="B157" i="1"/>
  <c r="B158" i="1"/>
  <c r="B159" i="1"/>
  <c r="B160" i="1"/>
  <c r="B161" i="1"/>
  <c r="B162" i="1"/>
  <c r="J162" i="1" s="1"/>
  <c r="B163" i="1"/>
  <c r="B164" i="1"/>
  <c r="B165" i="1"/>
  <c r="B166" i="1"/>
  <c r="B155" i="1"/>
  <c r="J155" i="1" l="1"/>
  <c r="J156" i="1"/>
  <c r="GS65" i="8"/>
  <c r="GT65" i="8"/>
  <c r="GR65" i="8"/>
  <c r="GP65" i="8"/>
  <c r="J164" i="1"/>
  <c r="C167" i="1"/>
  <c r="J165" i="1"/>
  <c r="F167" i="1"/>
  <c r="E167" i="1"/>
  <c r="D167" i="1"/>
  <c r="H167" i="1"/>
  <c r="G167" i="1"/>
  <c r="J166" i="1"/>
  <c r="J157" i="1"/>
  <c r="J163" i="1"/>
  <c r="J161" i="1"/>
  <c r="J159" i="1"/>
  <c r="J160" i="1"/>
  <c r="J158" i="1"/>
  <c r="B167" i="1"/>
  <c r="G168" i="1" l="1"/>
  <c r="H21" i="3"/>
  <c r="D168" i="1"/>
  <c r="E21" i="3"/>
  <c r="F168" i="1"/>
  <c r="G21" i="3"/>
  <c r="C168" i="1"/>
  <c r="D21" i="3"/>
  <c r="H168" i="1"/>
  <c r="I21" i="3"/>
  <c r="E168" i="1"/>
  <c r="F21" i="3"/>
  <c r="B168" i="1"/>
  <c r="C21" i="3"/>
  <c r="J167" i="1"/>
  <c r="J168" i="1" s="1"/>
  <c r="M7" i="4" l="1"/>
  <c r="K7" i="4"/>
  <c r="I7" i="4"/>
  <c r="G7" i="4"/>
  <c r="E7" i="4"/>
  <c r="C7" i="4"/>
  <c r="A4" i="4"/>
  <c r="D10" i="3"/>
  <c r="E10" i="3"/>
  <c r="F10" i="3"/>
  <c r="G10" i="3"/>
  <c r="H10" i="3"/>
  <c r="I10" i="3"/>
  <c r="C10" i="3"/>
  <c r="IC56" i="8"/>
  <c r="IB56" i="8"/>
  <c r="C27" i="3" l="1"/>
  <c r="J10" i="3" l="1"/>
  <c r="IQ63" i="8" l="1"/>
  <c r="IP63" i="8"/>
  <c r="IO63" i="8"/>
  <c r="IN63" i="8"/>
  <c r="IM63" i="8"/>
  <c r="IL63" i="8"/>
  <c r="IJ63" i="8"/>
  <c r="II63" i="8"/>
  <c r="IH63" i="8"/>
  <c r="IG63" i="8"/>
  <c r="IF63" i="8"/>
  <c r="IE63" i="8"/>
  <c r="IC63" i="8"/>
  <c r="IB63" i="8"/>
  <c r="IA63" i="8"/>
  <c r="HZ63" i="8"/>
  <c r="HY63" i="8"/>
  <c r="HX63" i="8"/>
  <c r="HV63" i="8"/>
  <c r="HU63" i="8"/>
  <c r="HT63" i="8"/>
  <c r="HS63" i="8"/>
  <c r="HR63" i="8"/>
  <c r="HQ63" i="8"/>
  <c r="IQ56" i="8"/>
  <c r="IP56" i="8"/>
  <c r="IO56" i="8"/>
  <c r="IN56" i="8"/>
  <c r="IM56" i="8"/>
  <c r="IL56" i="8"/>
  <c r="IJ56" i="8"/>
  <c r="II56" i="8"/>
  <c r="IH56" i="8"/>
  <c r="IG56" i="8"/>
  <c r="IF56" i="8"/>
  <c r="IE56" i="8"/>
  <c r="IA56" i="8"/>
  <c r="HZ56" i="8"/>
  <c r="HY56" i="8"/>
  <c r="HX56" i="8"/>
  <c r="HV56" i="8"/>
  <c r="HU56" i="8"/>
  <c r="HT56" i="8"/>
  <c r="HS56" i="8"/>
  <c r="HR56" i="8"/>
  <c r="HQ56" i="8"/>
  <c r="IQ48" i="8"/>
  <c r="IP48" i="8"/>
  <c r="IO48" i="8"/>
  <c r="IN48" i="8"/>
  <c r="IM48" i="8"/>
  <c r="IL48" i="8"/>
  <c r="IJ48" i="8"/>
  <c r="II48" i="8"/>
  <c r="IH48" i="8"/>
  <c r="IG48" i="8"/>
  <c r="IF48" i="8"/>
  <c r="IE48" i="8"/>
  <c r="IC48" i="8"/>
  <c r="IB48" i="8"/>
  <c r="IA48" i="8"/>
  <c r="HZ48" i="8"/>
  <c r="HY48" i="8"/>
  <c r="HX48" i="8"/>
  <c r="HV48" i="8"/>
  <c r="HU48" i="8"/>
  <c r="HT48" i="8"/>
  <c r="HS48" i="8"/>
  <c r="HR48" i="8"/>
  <c r="HQ48" i="8"/>
  <c r="IQ39" i="8"/>
  <c r="IP39" i="8"/>
  <c r="IO39" i="8"/>
  <c r="IN39" i="8"/>
  <c r="IM39" i="8"/>
  <c r="IL39" i="8"/>
  <c r="IJ39" i="8"/>
  <c r="II39" i="8"/>
  <c r="IH39" i="8"/>
  <c r="IG39" i="8"/>
  <c r="IF39" i="8"/>
  <c r="IE39" i="8"/>
  <c r="IC39" i="8"/>
  <c r="IB39" i="8"/>
  <c r="IA39" i="8"/>
  <c r="HZ39" i="8"/>
  <c r="HY39" i="8"/>
  <c r="HX39" i="8"/>
  <c r="HV39" i="8"/>
  <c r="HU39" i="8"/>
  <c r="HT39" i="8"/>
  <c r="HS39" i="8"/>
  <c r="HR39" i="8"/>
  <c r="HQ39" i="8"/>
  <c r="IQ30" i="8"/>
  <c r="IP30" i="8"/>
  <c r="IO30" i="8"/>
  <c r="IN30" i="8"/>
  <c r="IM30" i="8"/>
  <c r="IL30" i="8"/>
  <c r="IJ30" i="8"/>
  <c r="II30" i="8"/>
  <c r="IH30" i="8"/>
  <c r="IG30" i="8"/>
  <c r="IF30" i="8"/>
  <c r="IE30" i="8"/>
  <c r="IC30" i="8"/>
  <c r="IB30" i="8"/>
  <c r="IA30" i="8"/>
  <c r="HZ30" i="8"/>
  <c r="HY30" i="8"/>
  <c r="HX30" i="8"/>
  <c r="HV30" i="8"/>
  <c r="HU30" i="8"/>
  <c r="HT30" i="8"/>
  <c r="HS30" i="8"/>
  <c r="HR30" i="8"/>
  <c r="HQ30" i="8"/>
  <c r="IQ18" i="8"/>
  <c r="IP18" i="8"/>
  <c r="IO18" i="8"/>
  <c r="IN18" i="8"/>
  <c r="IM18" i="8"/>
  <c r="IL18" i="8"/>
  <c r="IJ18" i="8"/>
  <c r="II18" i="8"/>
  <c r="IH18" i="8"/>
  <c r="IG18" i="8"/>
  <c r="IF18" i="8"/>
  <c r="IE18" i="8"/>
  <c r="IC18" i="8"/>
  <c r="IB18" i="8"/>
  <c r="IA18" i="8"/>
  <c r="HZ18" i="8"/>
  <c r="HY18" i="8"/>
  <c r="HX18" i="8"/>
  <c r="HV18" i="8"/>
  <c r="HU18" i="8"/>
  <c r="HT18" i="8"/>
  <c r="HS18" i="8"/>
  <c r="HR18" i="8"/>
  <c r="HQ18" i="8"/>
  <c r="IQ11" i="8"/>
  <c r="IP11" i="8"/>
  <c r="IO11" i="8"/>
  <c r="IN11" i="8"/>
  <c r="IM11" i="8"/>
  <c r="IL11" i="8"/>
  <c r="IJ11" i="8"/>
  <c r="II11" i="8"/>
  <c r="IH11" i="8"/>
  <c r="IG11" i="8"/>
  <c r="IF11" i="8"/>
  <c r="IE11" i="8"/>
  <c r="IC11" i="8"/>
  <c r="IB11" i="8"/>
  <c r="IA11" i="8"/>
  <c r="HZ11" i="8"/>
  <c r="HY11" i="8"/>
  <c r="HX11" i="8"/>
  <c r="HV11" i="8"/>
  <c r="HU11" i="8"/>
  <c r="HT11" i="8"/>
  <c r="HS11" i="8"/>
  <c r="HR11" i="8"/>
  <c r="HQ11" i="8"/>
  <c r="IE65" i="8" l="1"/>
  <c r="IF65" i="8"/>
  <c r="II65" i="8"/>
  <c r="IG65" i="8"/>
  <c r="IO65" i="8"/>
  <c r="IJ65" i="8"/>
  <c r="IL65" i="8"/>
  <c r="IM65" i="8"/>
  <c r="IH65" i="8"/>
  <c r="IQ65" i="8"/>
  <c r="IN65" i="8"/>
  <c r="IP65" i="8"/>
  <c r="IC65" i="8"/>
  <c r="IB65" i="8"/>
  <c r="HZ65" i="8"/>
  <c r="IA65" i="8"/>
  <c r="HX65" i="8"/>
  <c r="HY65" i="8"/>
  <c r="HU65" i="8"/>
  <c r="HV65" i="8"/>
  <c r="HT65" i="8"/>
  <c r="HQ65" i="8"/>
  <c r="HR65" i="8"/>
  <c r="HS65" i="8"/>
  <c r="I19" i="2" l="1"/>
  <c r="D12" i="3" l="1"/>
  <c r="E12" i="3"/>
  <c r="F12" i="3"/>
  <c r="G12" i="3"/>
  <c r="H12" i="3"/>
  <c r="I12" i="3"/>
  <c r="C12" i="3"/>
  <c r="J147" i="1" l="1"/>
  <c r="J151" i="1"/>
  <c r="J143" i="1"/>
  <c r="J142" i="1"/>
  <c r="J144" i="1"/>
  <c r="J141" i="1"/>
  <c r="J140" i="1"/>
  <c r="G31" i="4" l="1"/>
  <c r="K31" i="4"/>
  <c r="M24" i="2" l="1"/>
  <c r="HO63" i="8" l="1"/>
  <c r="HN63" i="8"/>
  <c r="HM63" i="8"/>
  <c r="HL63" i="8"/>
  <c r="HK63" i="8"/>
  <c r="HJ63" i="8"/>
  <c r="HH63" i="8"/>
  <c r="HG63" i="8"/>
  <c r="HF63" i="8"/>
  <c r="HE63" i="8"/>
  <c r="HD63" i="8"/>
  <c r="HC63" i="8"/>
  <c r="HA63" i="8"/>
  <c r="GZ63" i="8"/>
  <c r="GY63" i="8"/>
  <c r="GX63" i="8"/>
  <c r="GW63" i="8"/>
  <c r="GV63" i="8"/>
  <c r="HO56" i="8"/>
  <c r="HN56" i="8"/>
  <c r="HM56" i="8"/>
  <c r="HL56" i="8"/>
  <c r="HK56" i="8"/>
  <c r="HJ56" i="8"/>
  <c r="HH56" i="8"/>
  <c r="HG56" i="8"/>
  <c r="HF56" i="8"/>
  <c r="HE56" i="8"/>
  <c r="HD56" i="8"/>
  <c r="HC56" i="8"/>
  <c r="HA56" i="8"/>
  <c r="GZ56" i="8"/>
  <c r="GY56" i="8"/>
  <c r="GX56" i="8"/>
  <c r="GW56" i="8"/>
  <c r="GV56" i="8"/>
  <c r="HO48" i="8"/>
  <c r="HN48" i="8"/>
  <c r="HM48" i="8"/>
  <c r="HL48" i="8"/>
  <c r="HK48" i="8"/>
  <c r="HJ48" i="8"/>
  <c r="HH48" i="8"/>
  <c r="HG48" i="8"/>
  <c r="HF48" i="8"/>
  <c r="HE48" i="8"/>
  <c r="HD48" i="8"/>
  <c r="HC48" i="8"/>
  <c r="HA48" i="8"/>
  <c r="GZ48" i="8"/>
  <c r="GY48" i="8"/>
  <c r="GX48" i="8"/>
  <c r="GW48" i="8"/>
  <c r="GV48" i="8"/>
  <c r="HO39" i="8"/>
  <c r="HN39" i="8"/>
  <c r="HM39" i="8"/>
  <c r="HL39" i="8"/>
  <c r="HK39" i="8"/>
  <c r="HJ39" i="8"/>
  <c r="HH39" i="8"/>
  <c r="HG39" i="8"/>
  <c r="HF39" i="8"/>
  <c r="HE39" i="8"/>
  <c r="HD39" i="8"/>
  <c r="HC39" i="8"/>
  <c r="HA39" i="8"/>
  <c r="GZ39" i="8"/>
  <c r="GY39" i="8"/>
  <c r="GX39" i="8"/>
  <c r="GW39" i="8"/>
  <c r="GV39" i="8"/>
  <c r="HO30" i="8"/>
  <c r="HN30" i="8"/>
  <c r="HM30" i="8"/>
  <c r="HL30" i="8"/>
  <c r="HK30" i="8"/>
  <c r="HJ30" i="8"/>
  <c r="HH30" i="8"/>
  <c r="HG30" i="8"/>
  <c r="HF30" i="8"/>
  <c r="HE30" i="8"/>
  <c r="HD30" i="8"/>
  <c r="HC30" i="8"/>
  <c r="HA30" i="8"/>
  <c r="GZ30" i="8"/>
  <c r="GY30" i="8"/>
  <c r="GX30" i="8"/>
  <c r="GW30" i="8"/>
  <c r="GV30" i="8"/>
  <c r="HO18" i="8"/>
  <c r="HN18" i="8"/>
  <c r="HM18" i="8"/>
  <c r="HL18" i="8"/>
  <c r="HK18" i="8"/>
  <c r="HJ18" i="8"/>
  <c r="HH18" i="8"/>
  <c r="HG18" i="8"/>
  <c r="HF18" i="8"/>
  <c r="HE18" i="8"/>
  <c r="HD18" i="8"/>
  <c r="HC18" i="8"/>
  <c r="HA18" i="8"/>
  <c r="GZ18" i="8"/>
  <c r="GY18" i="8"/>
  <c r="GX18" i="8"/>
  <c r="GW18" i="8"/>
  <c r="GV18" i="8"/>
  <c r="HO11" i="8"/>
  <c r="HN11" i="8"/>
  <c r="HM11" i="8"/>
  <c r="HL11" i="8"/>
  <c r="HK11" i="8"/>
  <c r="HJ11" i="8"/>
  <c r="HH11" i="8"/>
  <c r="HG11" i="8"/>
  <c r="HF11" i="8"/>
  <c r="HE11" i="8"/>
  <c r="HD11" i="8"/>
  <c r="HC11" i="8"/>
  <c r="HA11" i="8"/>
  <c r="GZ11" i="8"/>
  <c r="GY11" i="8"/>
  <c r="GX11" i="8"/>
  <c r="GW11" i="8"/>
  <c r="GV11" i="8"/>
  <c r="HM65" i="8" l="1"/>
  <c r="HG65" i="8"/>
  <c r="HE65" i="8"/>
  <c r="HC65" i="8"/>
  <c r="HD65" i="8"/>
  <c r="HA65" i="8"/>
  <c r="GZ65" i="8"/>
  <c r="GY65" i="8"/>
  <c r="GX65" i="8"/>
  <c r="GV65" i="8"/>
  <c r="HO65" i="8"/>
  <c r="HH65" i="8"/>
  <c r="HN65" i="8"/>
  <c r="HF65" i="8"/>
  <c r="HJ65" i="8"/>
  <c r="GW65" i="8"/>
  <c r="HK65" i="8"/>
  <c r="HL65" i="8"/>
  <c r="K17" i="4" l="1"/>
  <c r="I9" i="2" l="1"/>
  <c r="I10" i="2"/>
  <c r="I11" i="2"/>
  <c r="I12" i="2"/>
  <c r="I15" i="2"/>
  <c r="I8" i="2" l="1"/>
  <c r="B123" i="1" l="1"/>
  <c r="J136" i="1" l="1"/>
  <c r="J128" i="1"/>
  <c r="J134" i="1"/>
  <c r="J135" i="1"/>
  <c r="J131" i="1"/>
  <c r="J130" i="1"/>
  <c r="J129" i="1"/>
  <c r="D137" i="1"/>
  <c r="H137" i="1"/>
  <c r="C137" i="1"/>
  <c r="E137" i="1"/>
  <c r="F137" i="1"/>
  <c r="B137" i="1"/>
  <c r="G137" i="1"/>
  <c r="J133" i="1"/>
  <c r="J126" i="1"/>
  <c r="J132" i="1"/>
  <c r="J127" i="1"/>
  <c r="J125" i="1"/>
  <c r="J137" i="1" l="1"/>
  <c r="B138" i="1"/>
  <c r="B107" i="1" l="1"/>
  <c r="B108" i="1" s="1"/>
  <c r="J114" i="1"/>
  <c r="J119" i="1" l="1"/>
  <c r="J118" i="1"/>
  <c r="J120" i="1"/>
  <c r="J121" i="1"/>
  <c r="J117" i="1"/>
  <c r="J116" i="1"/>
  <c r="J115" i="1"/>
  <c r="J112" i="1"/>
  <c r="E122" i="1"/>
  <c r="B122" i="1"/>
  <c r="J111" i="1"/>
  <c r="J113" i="1"/>
  <c r="H122" i="1"/>
  <c r="G122" i="1"/>
  <c r="F122" i="1"/>
  <c r="D122" i="1"/>
  <c r="J110" i="1"/>
  <c r="C122" i="1"/>
  <c r="D138" i="1" l="1"/>
  <c r="G138" i="1"/>
  <c r="C138" i="1"/>
  <c r="F138" i="1"/>
  <c r="H138" i="1"/>
  <c r="E138" i="1"/>
  <c r="J122" i="1"/>
  <c r="J138" i="1" s="1"/>
  <c r="FN63" i="8"/>
  <c r="FN11" i="8"/>
  <c r="FR11" i="8"/>
  <c r="FS11" i="8"/>
  <c r="FU11" i="8"/>
  <c r="FV11" i="8"/>
  <c r="FW11" i="8"/>
  <c r="FX11" i="8"/>
  <c r="FY11" i="8"/>
  <c r="FZ11" i="8"/>
  <c r="GB11" i="8"/>
  <c r="GC11" i="8"/>
  <c r="GD11" i="8"/>
  <c r="GE11" i="8"/>
  <c r="GF11" i="8"/>
  <c r="GG11" i="8"/>
  <c r="GI11" i="8"/>
  <c r="GJ11" i="8"/>
  <c r="GK11" i="8"/>
  <c r="GL11" i="8"/>
  <c r="GM11" i="8"/>
  <c r="GN11" i="8"/>
  <c r="FR18" i="8"/>
  <c r="FS18" i="8"/>
  <c r="FU18" i="8"/>
  <c r="FV18" i="8"/>
  <c r="FW18" i="8"/>
  <c r="FX18" i="8"/>
  <c r="FY18" i="8"/>
  <c r="FZ18" i="8"/>
  <c r="GB18" i="8"/>
  <c r="GC18" i="8"/>
  <c r="GD18" i="8"/>
  <c r="GE18" i="8"/>
  <c r="GF18" i="8"/>
  <c r="GG18" i="8"/>
  <c r="GI18" i="8"/>
  <c r="GJ18" i="8"/>
  <c r="GK18" i="8"/>
  <c r="GL18" i="8"/>
  <c r="GM18" i="8"/>
  <c r="GN18" i="8"/>
  <c r="FR30" i="8"/>
  <c r="FS30" i="8"/>
  <c r="FU30" i="8"/>
  <c r="FV30" i="8"/>
  <c r="FW30" i="8"/>
  <c r="FX30" i="8"/>
  <c r="FY30" i="8"/>
  <c r="FZ30" i="8"/>
  <c r="GB30" i="8"/>
  <c r="GC30" i="8"/>
  <c r="GD30" i="8"/>
  <c r="GE30" i="8"/>
  <c r="GF30" i="8"/>
  <c r="GG30" i="8"/>
  <c r="GI30" i="8"/>
  <c r="GJ30" i="8"/>
  <c r="GK30" i="8"/>
  <c r="GL30" i="8"/>
  <c r="GM30" i="8"/>
  <c r="GN30" i="8"/>
  <c r="FR39" i="8"/>
  <c r="FS39" i="8"/>
  <c r="FU39" i="8"/>
  <c r="FV39" i="8"/>
  <c r="FW39" i="8"/>
  <c r="FX39" i="8"/>
  <c r="FY39" i="8"/>
  <c r="FZ39" i="8"/>
  <c r="GB39" i="8"/>
  <c r="GC39" i="8"/>
  <c r="GD39" i="8"/>
  <c r="GE39" i="8"/>
  <c r="GF39" i="8"/>
  <c r="GG39" i="8"/>
  <c r="GI39" i="8"/>
  <c r="GJ39" i="8"/>
  <c r="GK39" i="8"/>
  <c r="GL39" i="8"/>
  <c r="GM39" i="8"/>
  <c r="GN39" i="8"/>
  <c r="FR48" i="8"/>
  <c r="FS48" i="8"/>
  <c r="FU48" i="8"/>
  <c r="FV48" i="8"/>
  <c r="FW48" i="8"/>
  <c r="FX48" i="8"/>
  <c r="FY48" i="8"/>
  <c r="FZ48" i="8"/>
  <c r="GB48" i="8"/>
  <c r="GC48" i="8"/>
  <c r="GD48" i="8"/>
  <c r="GE48" i="8"/>
  <c r="GF48" i="8"/>
  <c r="GG48" i="8"/>
  <c r="GI48" i="8"/>
  <c r="GJ48" i="8"/>
  <c r="GK48" i="8"/>
  <c r="GL48" i="8"/>
  <c r="GM48" i="8"/>
  <c r="GN48" i="8"/>
  <c r="FR56" i="8"/>
  <c r="FS56" i="8"/>
  <c r="FU56" i="8"/>
  <c r="FV56" i="8"/>
  <c r="FW56" i="8"/>
  <c r="FX56" i="8"/>
  <c r="FY56" i="8"/>
  <c r="FZ56" i="8"/>
  <c r="GB56" i="8"/>
  <c r="GC56" i="8"/>
  <c r="GD56" i="8"/>
  <c r="GE56" i="8"/>
  <c r="GF56" i="8"/>
  <c r="GG56" i="8"/>
  <c r="GI56" i="8"/>
  <c r="GJ56" i="8"/>
  <c r="GK56" i="8"/>
  <c r="GL56" i="8"/>
  <c r="GM56" i="8"/>
  <c r="GN56" i="8"/>
  <c r="FR63" i="8"/>
  <c r="FS63" i="8"/>
  <c r="FU63" i="8"/>
  <c r="FV63" i="8"/>
  <c r="FW63" i="8"/>
  <c r="FX63" i="8"/>
  <c r="FY63" i="8"/>
  <c r="FZ63" i="8"/>
  <c r="GB63" i="8"/>
  <c r="GC63" i="8"/>
  <c r="GD63" i="8"/>
  <c r="GE63" i="8"/>
  <c r="GF63" i="8"/>
  <c r="GG63" i="8"/>
  <c r="GI63" i="8"/>
  <c r="GJ63" i="8"/>
  <c r="GK63" i="8"/>
  <c r="GL63" i="8"/>
  <c r="GM63" i="8"/>
  <c r="GN63" i="8"/>
  <c r="FQ63" i="8"/>
  <c r="FP63" i="8"/>
  <c r="FQ56" i="8"/>
  <c r="FP56" i="8"/>
  <c r="FQ48" i="8"/>
  <c r="FP48" i="8"/>
  <c r="FQ39" i="8"/>
  <c r="FP39" i="8"/>
  <c r="FQ30" i="8"/>
  <c r="FP30" i="8"/>
  <c r="FQ18" i="8"/>
  <c r="FP18" i="8"/>
  <c r="FQ11" i="8"/>
  <c r="FP11" i="8"/>
  <c r="FO63" i="8"/>
  <c r="FO56" i="8"/>
  <c r="FN56" i="8"/>
  <c r="FO48" i="8"/>
  <c r="FN48" i="8"/>
  <c r="FO39" i="8"/>
  <c r="FN39" i="8"/>
  <c r="FO30" i="8"/>
  <c r="FN30" i="8"/>
  <c r="FO18" i="8"/>
  <c r="FN18" i="8"/>
  <c r="FO11" i="8"/>
  <c r="FN65" i="8" l="1"/>
  <c r="GN65" i="8"/>
  <c r="GM65" i="8"/>
  <c r="GL65" i="8"/>
  <c r="FS65" i="8"/>
  <c r="GB65" i="8"/>
  <c r="FW65" i="8"/>
  <c r="GK65" i="8"/>
  <c r="FR65" i="8"/>
  <c r="GE65" i="8"/>
  <c r="FV65" i="8"/>
  <c r="GD65" i="8"/>
  <c r="GF65" i="8"/>
  <c r="GC65" i="8"/>
  <c r="FZ65" i="8"/>
  <c r="GI65" i="8"/>
  <c r="FY65" i="8"/>
  <c r="GG65" i="8"/>
  <c r="FX65" i="8"/>
  <c r="GJ65" i="8"/>
  <c r="FU65" i="8"/>
  <c r="FQ65" i="8"/>
  <c r="FP65" i="8"/>
  <c r="FO65" i="8"/>
  <c r="M11" i="4" l="1"/>
  <c r="M9" i="4"/>
  <c r="K11" i="4"/>
  <c r="K9" i="4"/>
  <c r="B93" i="1" l="1"/>
  <c r="I108" i="1"/>
  <c r="E35" i="4"/>
  <c r="J104" i="1" l="1"/>
  <c r="F107" i="1"/>
  <c r="J97" i="1"/>
  <c r="J106" i="1"/>
  <c r="J98" i="1"/>
  <c r="J96" i="1"/>
  <c r="J99" i="1"/>
  <c r="J105" i="1"/>
  <c r="J100" i="1"/>
  <c r="J102" i="1"/>
  <c r="J95" i="1"/>
  <c r="J101" i="1"/>
  <c r="J103" i="1"/>
  <c r="E107" i="1"/>
  <c r="D107" i="1"/>
  <c r="G107" i="1"/>
  <c r="G123" i="1" s="1"/>
  <c r="C107" i="1"/>
  <c r="C123" i="1" s="1"/>
  <c r="H107" i="1"/>
  <c r="H123" i="1" s="1"/>
  <c r="D108" i="1" l="1"/>
  <c r="D123" i="1"/>
  <c r="E108" i="1"/>
  <c r="E123" i="1"/>
  <c r="J107" i="1"/>
  <c r="J123" i="1" s="1"/>
  <c r="F108" i="1"/>
  <c r="F123" i="1"/>
  <c r="G108" i="1"/>
  <c r="H108" i="1"/>
  <c r="C108" i="1"/>
  <c r="J108" i="1" l="1"/>
  <c r="ER63" i="8"/>
  <c r="EQ63" i="8"/>
  <c r="ER56" i="8"/>
  <c r="EQ56" i="8"/>
  <c r="ER48" i="8"/>
  <c r="EQ48" i="8"/>
  <c r="ER39" i="8"/>
  <c r="EQ39" i="8"/>
  <c r="ER30" i="8"/>
  <c r="EQ30" i="8"/>
  <c r="ER18" i="8"/>
  <c r="EQ18" i="8"/>
  <c r="ER11" i="8"/>
  <c r="EQ11" i="8"/>
  <c r="ER65" i="8" l="1"/>
  <c r="EQ65" i="8"/>
  <c r="J19" i="3"/>
  <c r="J27" i="3" s="1"/>
  <c r="FM63" i="8" l="1"/>
  <c r="FL63" i="8"/>
  <c r="FK63" i="8"/>
  <c r="FJ63" i="8"/>
  <c r="FI63" i="8"/>
  <c r="FH63" i="8"/>
  <c r="FF63" i="8"/>
  <c r="FE63" i="8"/>
  <c r="FD63" i="8"/>
  <c r="FC63" i="8"/>
  <c r="FB63" i="8"/>
  <c r="FA63" i="8"/>
  <c r="EY63" i="8"/>
  <c r="EX63" i="8"/>
  <c r="EW63" i="8"/>
  <c r="EV63" i="8"/>
  <c r="EU63" i="8"/>
  <c r="ET63" i="8"/>
  <c r="EP63" i="8"/>
  <c r="EO63" i="8"/>
  <c r="EN63" i="8"/>
  <c r="EM63" i="8"/>
  <c r="FM56" i="8"/>
  <c r="FL56" i="8"/>
  <c r="FK56" i="8"/>
  <c r="FJ56" i="8"/>
  <c r="FI56" i="8"/>
  <c r="FH56" i="8"/>
  <c r="FF56" i="8"/>
  <c r="FE56" i="8"/>
  <c r="FD56" i="8"/>
  <c r="FC56" i="8"/>
  <c r="FB56" i="8"/>
  <c r="FA56" i="8"/>
  <c r="EY56" i="8"/>
  <c r="EX56" i="8"/>
  <c r="EW56" i="8"/>
  <c r="EV56" i="8"/>
  <c r="EU56" i="8"/>
  <c r="ET56" i="8"/>
  <c r="EP56" i="8"/>
  <c r="EO56" i="8"/>
  <c r="EN56" i="8"/>
  <c r="EM56" i="8"/>
  <c r="FM48" i="8"/>
  <c r="FL48" i="8"/>
  <c r="FK48" i="8"/>
  <c r="FJ48" i="8"/>
  <c r="FI48" i="8"/>
  <c r="FH48" i="8"/>
  <c r="FF48" i="8"/>
  <c r="FE48" i="8"/>
  <c r="FD48" i="8"/>
  <c r="FC48" i="8"/>
  <c r="FB48" i="8"/>
  <c r="FA48" i="8"/>
  <c r="EY48" i="8"/>
  <c r="EX48" i="8"/>
  <c r="EW48" i="8"/>
  <c r="EV48" i="8"/>
  <c r="EU48" i="8"/>
  <c r="ET48" i="8"/>
  <c r="EP48" i="8"/>
  <c r="EO48" i="8"/>
  <c r="EN48" i="8"/>
  <c r="EM48" i="8"/>
  <c r="FM39" i="8"/>
  <c r="FL39" i="8"/>
  <c r="FK39" i="8"/>
  <c r="FJ39" i="8"/>
  <c r="FI39" i="8"/>
  <c r="FH39" i="8"/>
  <c r="FF39" i="8"/>
  <c r="FE39" i="8"/>
  <c r="FD39" i="8"/>
  <c r="FC39" i="8"/>
  <c r="FB39" i="8"/>
  <c r="FA39" i="8"/>
  <c r="EY39" i="8"/>
  <c r="EX39" i="8"/>
  <c r="EW39" i="8"/>
  <c r="EV39" i="8"/>
  <c r="EU39" i="8"/>
  <c r="ET39" i="8"/>
  <c r="EP39" i="8"/>
  <c r="EO39" i="8"/>
  <c r="EN39" i="8"/>
  <c r="EM39" i="8"/>
  <c r="FM30" i="8"/>
  <c r="FL30" i="8"/>
  <c r="FK30" i="8"/>
  <c r="FJ30" i="8"/>
  <c r="FI30" i="8"/>
  <c r="FH30" i="8"/>
  <c r="FF30" i="8"/>
  <c r="FE30" i="8"/>
  <c r="FD30" i="8"/>
  <c r="FC30" i="8"/>
  <c r="FB30" i="8"/>
  <c r="FA30" i="8"/>
  <c r="EY30" i="8"/>
  <c r="EX30" i="8"/>
  <c r="EW30" i="8"/>
  <c r="EV30" i="8"/>
  <c r="EU30" i="8"/>
  <c r="ET30" i="8"/>
  <c r="EP30" i="8"/>
  <c r="EO30" i="8"/>
  <c r="EN30" i="8"/>
  <c r="EM30" i="8"/>
  <c r="FM18" i="8"/>
  <c r="FL18" i="8"/>
  <c r="FK18" i="8"/>
  <c r="FJ18" i="8"/>
  <c r="FI18" i="8"/>
  <c r="FH18" i="8"/>
  <c r="FF18" i="8"/>
  <c r="FE18" i="8"/>
  <c r="FD18" i="8"/>
  <c r="FC18" i="8"/>
  <c r="FB18" i="8"/>
  <c r="FA18" i="8"/>
  <c r="EY18" i="8"/>
  <c r="EX18" i="8"/>
  <c r="EW18" i="8"/>
  <c r="EV18" i="8"/>
  <c r="EU18" i="8"/>
  <c r="ET18" i="8"/>
  <c r="EP18" i="8"/>
  <c r="EO18" i="8"/>
  <c r="EN18" i="8"/>
  <c r="EM18" i="8"/>
  <c r="FM11" i="8"/>
  <c r="FL11" i="8"/>
  <c r="FK11" i="8"/>
  <c r="FJ11" i="8"/>
  <c r="FI11" i="8"/>
  <c r="FH11" i="8"/>
  <c r="FF11" i="8"/>
  <c r="FE11" i="8"/>
  <c r="FD11" i="8"/>
  <c r="FC11" i="8"/>
  <c r="FB11" i="8"/>
  <c r="FA11" i="8"/>
  <c r="EY11" i="8"/>
  <c r="EX11" i="8"/>
  <c r="EW11" i="8"/>
  <c r="EV11" i="8"/>
  <c r="EU11" i="8"/>
  <c r="ET11" i="8"/>
  <c r="EP11" i="8"/>
  <c r="EO11" i="8"/>
  <c r="EN11" i="8"/>
  <c r="EM11" i="8"/>
  <c r="FM65" i="8" l="1"/>
  <c r="FL65" i="8"/>
  <c r="FK65" i="8"/>
  <c r="FJ65" i="8"/>
  <c r="FH65" i="8"/>
  <c r="FI65" i="8"/>
  <c r="FE65" i="8"/>
  <c r="FF65" i="8"/>
  <c r="FD65" i="8"/>
  <c r="FC65" i="8"/>
  <c r="FB65" i="8"/>
  <c r="FA65" i="8"/>
  <c r="EY65" i="8"/>
  <c r="EW65" i="8"/>
  <c r="EV65" i="8"/>
  <c r="EU65" i="8"/>
  <c r="ET65" i="8"/>
  <c r="EN65" i="8"/>
  <c r="EM65" i="8"/>
  <c r="EX65" i="8"/>
  <c r="EP65" i="8"/>
  <c r="EO65" i="8"/>
  <c r="EK63" i="8" l="1"/>
  <c r="EJ63" i="8"/>
  <c r="EI63" i="8"/>
  <c r="EH63" i="8"/>
  <c r="EG63" i="8"/>
  <c r="EF63" i="8"/>
  <c r="EK56" i="8"/>
  <c r="EJ56" i="8"/>
  <c r="EI56" i="8"/>
  <c r="EH56" i="8"/>
  <c r="EG56" i="8"/>
  <c r="EF56" i="8"/>
  <c r="EK48" i="8"/>
  <c r="EJ48" i="8"/>
  <c r="EI48" i="8"/>
  <c r="EH48" i="8"/>
  <c r="EG48" i="8"/>
  <c r="EF48" i="8"/>
  <c r="EK39" i="8"/>
  <c r="EJ39" i="8"/>
  <c r="EI39" i="8"/>
  <c r="EH39" i="8"/>
  <c r="EG39" i="8"/>
  <c r="EF39" i="8"/>
  <c r="EK30" i="8"/>
  <c r="EJ30" i="8"/>
  <c r="EI30" i="8"/>
  <c r="EH30" i="8"/>
  <c r="EG30" i="8"/>
  <c r="EF30" i="8"/>
  <c r="EK18" i="8"/>
  <c r="EJ18" i="8"/>
  <c r="EI18" i="8"/>
  <c r="EH18" i="8"/>
  <c r="EG18" i="8"/>
  <c r="EF18" i="8"/>
  <c r="EK11" i="8"/>
  <c r="EJ11" i="8"/>
  <c r="EI11" i="8"/>
  <c r="EH11" i="8"/>
  <c r="EG11" i="8"/>
  <c r="EF11" i="8"/>
  <c r="EG65" i="8" l="1"/>
  <c r="EH65" i="8"/>
  <c r="EF65" i="8"/>
  <c r="EI65" i="8"/>
  <c r="EJ65" i="8"/>
  <c r="EK65" i="8"/>
  <c r="B11" i="8"/>
  <c r="C11" i="8"/>
  <c r="D11" i="8"/>
  <c r="E11" i="8"/>
  <c r="F11" i="8"/>
  <c r="G11" i="8"/>
  <c r="H11" i="8"/>
  <c r="I11" i="8"/>
  <c r="J11" i="8"/>
  <c r="K11" i="8"/>
  <c r="L11" i="8"/>
  <c r="M11" i="8"/>
  <c r="O11" i="8"/>
  <c r="P11" i="8"/>
  <c r="Q11" i="8"/>
  <c r="R11" i="8"/>
  <c r="S11" i="8"/>
  <c r="T11" i="8"/>
  <c r="U11" i="8"/>
  <c r="V11" i="8"/>
  <c r="W11" i="8"/>
  <c r="X11" i="8"/>
  <c r="Y11" i="8"/>
  <c r="Z11" i="8"/>
  <c r="AA11" i="8"/>
  <c r="AB11" i="8"/>
  <c r="AC11" i="8"/>
  <c r="AD11" i="8"/>
  <c r="AE11" i="8"/>
  <c r="AF11" i="8"/>
  <c r="AG11" i="8"/>
  <c r="AH11" i="8"/>
  <c r="AI11" i="8"/>
  <c r="AJ11" i="8"/>
  <c r="AK11" i="8"/>
  <c r="AL11" i="8"/>
  <c r="AN11" i="8"/>
  <c r="AO11" i="8"/>
  <c r="AP11" i="8"/>
  <c r="AQ11" i="8"/>
  <c r="AR11" i="8"/>
  <c r="AS11" i="8"/>
  <c r="AT11" i="8"/>
  <c r="AU11" i="8"/>
  <c r="AV11" i="8"/>
  <c r="AW11" i="8"/>
  <c r="AX11" i="8"/>
  <c r="AY11" i="8"/>
  <c r="AZ11" i="8"/>
  <c r="BA11" i="8"/>
  <c r="BB11" i="8"/>
  <c r="BC11" i="8"/>
  <c r="BD11" i="8"/>
  <c r="BE11" i="8"/>
  <c r="BF11" i="8"/>
  <c r="BG11" i="8"/>
  <c r="BH11" i="8"/>
  <c r="BI11" i="8"/>
  <c r="BJ11" i="8"/>
  <c r="BK11" i="8"/>
  <c r="BM11" i="8"/>
  <c r="BN11" i="8"/>
  <c r="BO11" i="8"/>
  <c r="BP11" i="8"/>
  <c r="BQ11" i="8"/>
  <c r="BR11" i="8"/>
  <c r="BS11" i="8"/>
  <c r="BT11" i="8"/>
  <c r="BU11" i="8"/>
  <c r="BV11" i="8"/>
  <c r="BW11" i="8"/>
  <c r="B18" i="8"/>
  <c r="C18" i="8"/>
  <c r="D18" i="8"/>
  <c r="E18" i="8"/>
  <c r="F18" i="8"/>
  <c r="G18" i="8"/>
  <c r="H18" i="8"/>
  <c r="I18" i="8"/>
  <c r="J18" i="8"/>
  <c r="K18" i="8"/>
  <c r="L18" i="8"/>
  <c r="M18" i="8"/>
  <c r="O18" i="8"/>
  <c r="P18" i="8"/>
  <c r="Q18" i="8"/>
  <c r="R18" i="8"/>
  <c r="S18" i="8"/>
  <c r="T18" i="8"/>
  <c r="U18" i="8"/>
  <c r="V18" i="8"/>
  <c r="W18" i="8"/>
  <c r="X18" i="8"/>
  <c r="Y18" i="8"/>
  <c r="Z18" i="8"/>
  <c r="AA18" i="8"/>
  <c r="AB18" i="8"/>
  <c r="AC18" i="8"/>
  <c r="AD18" i="8"/>
  <c r="AE18" i="8"/>
  <c r="AF18" i="8"/>
  <c r="AG18" i="8"/>
  <c r="AH18" i="8"/>
  <c r="AI18" i="8"/>
  <c r="AJ18" i="8"/>
  <c r="AK18" i="8"/>
  <c r="AL18" i="8"/>
  <c r="AN18" i="8"/>
  <c r="AO18" i="8"/>
  <c r="AP18" i="8"/>
  <c r="AQ18" i="8"/>
  <c r="AR18" i="8"/>
  <c r="AS18" i="8"/>
  <c r="AT18" i="8"/>
  <c r="AU18" i="8"/>
  <c r="AV18" i="8"/>
  <c r="AW18" i="8"/>
  <c r="AX18" i="8"/>
  <c r="AY18" i="8"/>
  <c r="AZ18" i="8"/>
  <c r="BA18" i="8"/>
  <c r="BB18" i="8"/>
  <c r="BC18" i="8"/>
  <c r="BD18" i="8"/>
  <c r="BE18" i="8"/>
  <c r="BF18" i="8"/>
  <c r="BG18" i="8"/>
  <c r="BH18" i="8"/>
  <c r="BI18" i="8"/>
  <c r="BJ18" i="8"/>
  <c r="BK18" i="8"/>
  <c r="BM18" i="8"/>
  <c r="BN18" i="8"/>
  <c r="BO18" i="8"/>
  <c r="BP18" i="8"/>
  <c r="BQ18" i="8"/>
  <c r="BR18" i="8"/>
  <c r="BS18" i="8"/>
  <c r="BT18" i="8"/>
  <c r="BU18" i="8"/>
  <c r="BV18" i="8"/>
  <c r="BW18" i="8"/>
  <c r="K27" i="8"/>
  <c r="K30" i="8" s="1"/>
  <c r="B30" i="8"/>
  <c r="C30" i="8"/>
  <c r="D30" i="8"/>
  <c r="E30" i="8"/>
  <c r="F30" i="8"/>
  <c r="G30" i="8"/>
  <c r="H30" i="8"/>
  <c r="I30" i="8"/>
  <c r="J30" i="8"/>
  <c r="L30" i="8"/>
  <c r="M30" i="8"/>
  <c r="O30" i="8"/>
  <c r="P30" i="8"/>
  <c r="Q30" i="8"/>
  <c r="R30" i="8"/>
  <c r="S30" i="8"/>
  <c r="T30" i="8"/>
  <c r="U30" i="8"/>
  <c r="V30" i="8"/>
  <c r="W30" i="8"/>
  <c r="X30" i="8"/>
  <c r="Y30" i="8"/>
  <c r="Z30" i="8"/>
  <c r="AA30" i="8"/>
  <c r="AB30" i="8"/>
  <c r="AC30" i="8"/>
  <c r="AD30" i="8"/>
  <c r="AE30" i="8"/>
  <c r="AF30" i="8"/>
  <c r="AG30" i="8"/>
  <c r="AH30" i="8"/>
  <c r="AI30" i="8"/>
  <c r="AJ30" i="8"/>
  <c r="AK30" i="8"/>
  <c r="AL30" i="8"/>
  <c r="AN30" i="8"/>
  <c r="AO30" i="8"/>
  <c r="AP30" i="8"/>
  <c r="AQ30" i="8"/>
  <c r="AR30" i="8"/>
  <c r="AS30" i="8"/>
  <c r="AT30" i="8"/>
  <c r="AU30" i="8"/>
  <c r="AV30" i="8"/>
  <c r="AW30" i="8"/>
  <c r="AX30" i="8"/>
  <c r="AY30" i="8"/>
  <c r="AZ30" i="8"/>
  <c r="BA30" i="8"/>
  <c r="BB30" i="8"/>
  <c r="BC30" i="8"/>
  <c r="BD30" i="8"/>
  <c r="BE30" i="8"/>
  <c r="BF30" i="8"/>
  <c r="BG30" i="8"/>
  <c r="BH30" i="8"/>
  <c r="BI30" i="8"/>
  <c r="BJ30" i="8"/>
  <c r="BK30" i="8"/>
  <c r="BM30" i="8"/>
  <c r="BN30" i="8"/>
  <c r="BO30" i="8"/>
  <c r="BP30" i="8"/>
  <c r="BQ30" i="8"/>
  <c r="BR30" i="8"/>
  <c r="BS30" i="8"/>
  <c r="BT30" i="8"/>
  <c r="BU30" i="8"/>
  <c r="BV30" i="8"/>
  <c r="BW30" i="8"/>
  <c r="B39" i="8"/>
  <c r="C39" i="8"/>
  <c r="D39" i="8"/>
  <c r="E39" i="8"/>
  <c r="F39" i="8"/>
  <c r="G39" i="8"/>
  <c r="H39" i="8"/>
  <c r="I39" i="8"/>
  <c r="J39" i="8"/>
  <c r="K39" i="8"/>
  <c r="L39" i="8"/>
  <c r="M39" i="8"/>
  <c r="O39" i="8"/>
  <c r="P39" i="8"/>
  <c r="Q39" i="8"/>
  <c r="R39" i="8"/>
  <c r="S39" i="8"/>
  <c r="T39" i="8"/>
  <c r="U39" i="8"/>
  <c r="V39" i="8"/>
  <c r="W39" i="8"/>
  <c r="X39" i="8"/>
  <c r="Y39" i="8"/>
  <c r="Z39" i="8"/>
  <c r="AA39" i="8"/>
  <c r="AB39" i="8"/>
  <c r="AC39" i="8"/>
  <c r="AD39" i="8"/>
  <c r="AE39" i="8"/>
  <c r="AF39" i="8"/>
  <c r="AG39" i="8"/>
  <c r="AH39" i="8"/>
  <c r="AI39" i="8"/>
  <c r="AJ39" i="8"/>
  <c r="AK39" i="8"/>
  <c r="AL39" i="8"/>
  <c r="AN39" i="8"/>
  <c r="AO39" i="8"/>
  <c r="AP39" i="8"/>
  <c r="AQ39" i="8"/>
  <c r="AR39" i="8"/>
  <c r="AS39" i="8"/>
  <c r="AT39" i="8"/>
  <c r="AU39" i="8"/>
  <c r="AV39" i="8"/>
  <c r="AW39" i="8"/>
  <c r="AX39" i="8"/>
  <c r="AY39" i="8"/>
  <c r="AZ39" i="8"/>
  <c r="BA39" i="8"/>
  <c r="BB39" i="8"/>
  <c r="BC39" i="8"/>
  <c r="BD39" i="8"/>
  <c r="BE39" i="8"/>
  <c r="BF39" i="8"/>
  <c r="BG39" i="8"/>
  <c r="BH39" i="8"/>
  <c r="BI39" i="8"/>
  <c r="BJ39" i="8"/>
  <c r="BK39" i="8"/>
  <c r="BM39" i="8"/>
  <c r="BN39" i="8"/>
  <c r="BO39" i="8"/>
  <c r="BP39" i="8"/>
  <c r="BQ39" i="8"/>
  <c r="BR39" i="8"/>
  <c r="BS39" i="8"/>
  <c r="BT39" i="8"/>
  <c r="BU39" i="8"/>
  <c r="BV39" i="8"/>
  <c r="BW39" i="8"/>
  <c r="B48" i="8"/>
  <c r="C48" i="8"/>
  <c r="D48" i="8"/>
  <c r="E48" i="8"/>
  <c r="F48" i="8"/>
  <c r="G48" i="8"/>
  <c r="H48" i="8"/>
  <c r="I48" i="8"/>
  <c r="J48" i="8"/>
  <c r="K48" i="8"/>
  <c r="L48" i="8"/>
  <c r="M48" i="8"/>
  <c r="O48" i="8"/>
  <c r="P48" i="8"/>
  <c r="Q48" i="8"/>
  <c r="R48" i="8"/>
  <c r="S48" i="8"/>
  <c r="T48" i="8"/>
  <c r="U48" i="8"/>
  <c r="V48" i="8"/>
  <c r="W48" i="8"/>
  <c r="X48" i="8"/>
  <c r="Y48" i="8"/>
  <c r="Z48" i="8"/>
  <c r="AA48" i="8"/>
  <c r="AB48" i="8"/>
  <c r="AC48" i="8"/>
  <c r="AD48" i="8"/>
  <c r="AE48" i="8"/>
  <c r="AF48" i="8"/>
  <c r="AG48" i="8"/>
  <c r="AH48" i="8"/>
  <c r="AI48" i="8"/>
  <c r="AJ48" i="8"/>
  <c r="AK48" i="8"/>
  <c r="AL48" i="8"/>
  <c r="AN48" i="8"/>
  <c r="AO48" i="8"/>
  <c r="AP48" i="8"/>
  <c r="AQ48" i="8"/>
  <c r="AR48" i="8"/>
  <c r="AS48" i="8"/>
  <c r="AT48" i="8"/>
  <c r="AU48" i="8"/>
  <c r="AV48" i="8"/>
  <c r="AW48" i="8"/>
  <c r="AX48" i="8"/>
  <c r="AY48" i="8"/>
  <c r="AZ48" i="8"/>
  <c r="BA48" i="8"/>
  <c r="BB48" i="8"/>
  <c r="BC48" i="8"/>
  <c r="BD48" i="8"/>
  <c r="BE48" i="8"/>
  <c r="BF48" i="8"/>
  <c r="BG48" i="8"/>
  <c r="BH48" i="8"/>
  <c r="BI48" i="8"/>
  <c r="BJ48" i="8"/>
  <c r="BK48" i="8"/>
  <c r="BM48" i="8"/>
  <c r="BN48" i="8"/>
  <c r="BO48" i="8"/>
  <c r="BP48" i="8"/>
  <c r="BQ48" i="8"/>
  <c r="BR48" i="8"/>
  <c r="BS48" i="8"/>
  <c r="BT48" i="8"/>
  <c r="BU48" i="8"/>
  <c r="BV48" i="8"/>
  <c r="BW48" i="8"/>
  <c r="B56" i="8"/>
  <c r="C56" i="8"/>
  <c r="D56" i="8"/>
  <c r="E56" i="8"/>
  <c r="F56" i="8"/>
  <c r="G56" i="8"/>
  <c r="H56" i="8"/>
  <c r="I56" i="8"/>
  <c r="J56" i="8"/>
  <c r="K56" i="8"/>
  <c r="L56" i="8"/>
  <c r="M56" i="8"/>
  <c r="O56" i="8"/>
  <c r="P56" i="8"/>
  <c r="Q56" i="8"/>
  <c r="R56" i="8"/>
  <c r="S56" i="8"/>
  <c r="T56" i="8"/>
  <c r="U56" i="8"/>
  <c r="V56" i="8"/>
  <c r="W56" i="8"/>
  <c r="X56" i="8"/>
  <c r="Y56" i="8"/>
  <c r="Z56" i="8"/>
  <c r="AA56" i="8"/>
  <c r="AB56" i="8"/>
  <c r="AC56" i="8"/>
  <c r="AD56" i="8"/>
  <c r="AE56" i="8"/>
  <c r="AF56" i="8"/>
  <c r="AG56" i="8"/>
  <c r="AH56" i="8"/>
  <c r="AI56" i="8"/>
  <c r="AJ56" i="8"/>
  <c r="AK56" i="8"/>
  <c r="AL56" i="8"/>
  <c r="AN56" i="8"/>
  <c r="AO56" i="8"/>
  <c r="AP56" i="8"/>
  <c r="AQ56" i="8"/>
  <c r="AR56" i="8"/>
  <c r="AS56" i="8"/>
  <c r="AT56" i="8"/>
  <c r="AU56" i="8"/>
  <c r="AV56" i="8"/>
  <c r="AW56" i="8"/>
  <c r="AX56" i="8"/>
  <c r="AY56" i="8"/>
  <c r="AZ56" i="8"/>
  <c r="BA56" i="8"/>
  <c r="BB56" i="8"/>
  <c r="BC56" i="8"/>
  <c r="BD56" i="8"/>
  <c r="BE56" i="8"/>
  <c r="BF56" i="8"/>
  <c r="BG56" i="8"/>
  <c r="BH56" i="8"/>
  <c r="BI56" i="8"/>
  <c r="BJ56" i="8"/>
  <c r="BK56" i="8"/>
  <c r="BM56" i="8"/>
  <c r="BN56" i="8"/>
  <c r="BO56" i="8"/>
  <c r="BP56" i="8"/>
  <c r="BQ56" i="8"/>
  <c r="BR56" i="8"/>
  <c r="BS56" i="8"/>
  <c r="BT56" i="8"/>
  <c r="BU56" i="8"/>
  <c r="BV56" i="8"/>
  <c r="BW56" i="8"/>
  <c r="B63" i="8"/>
  <c r="C63" i="8"/>
  <c r="D63" i="8"/>
  <c r="E63" i="8"/>
  <c r="F63" i="8"/>
  <c r="G63" i="8"/>
  <c r="H63" i="8"/>
  <c r="I63" i="8"/>
  <c r="J63" i="8"/>
  <c r="K63" i="8"/>
  <c r="L63" i="8"/>
  <c r="M63" i="8"/>
  <c r="O63" i="8"/>
  <c r="P63" i="8"/>
  <c r="Q63" i="8"/>
  <c r="R63" i="8"/>
  <c r="S63" i="8"/>
  <c r="T63" i="8"/>
  <c r="U63" i="8"/>
  <c r="V63" i="8"/>
  <c r="W63" i="8"/>
  <c r="X63" i="8"/>
  <c r="Y63" i="8"/>
  <c r="Z63" i="8"/>
  <c r="AA63" i="8"/>
  <c r="AB63" i="8"/>
  <c r="AC63" i="8"/>
  <c r="AD63" i="8"/>
  <c r="AE63" i="8"/>
  <c r="AF63" i="8"/>
  <c r="AG63" i="8"/>
  <c r="AH63" i="8"/>
  <c r="AI63" i="8"/>
  <c r="AJ63" i="8"/>
  <c r="AK63" i="8"/>
  <c r="AL63" i="8"/>
  <c r="AN63" i="8"/>
  <c r="AO63" i="8"/>
  <c r="AP63" i="8"/>
  <c r="AQ63" i="8"/>
  <c r="AR63" i="8"/>
  <c r="AS63" i="8"/>
  <c r="AT63" i="8"/>
  <c r="AU63" i="8"/>
  <c r="AV63" i="8"/>
  <c r="AW63" i="8"/>
  <c r="AX63" i="8"/>
  <c r="AY63" i="8"/>
  <c r="AZ63" i="8"/>
  <c r="BA63" i="8"/>
  <c r="BB63" i="8"/>
  <c r="BC63" i="8"/>
  <c r="BD63" i="8"/>
  <c r="BE63" i="8"/>
  <c r="BF63" i="8"/>
  <c r="BG63" i="8"/>
  <c r="BH63" i="8"/>
  <c r="BI63" i="8"/>
  <c r="BJ63" i="8"/>
  <c r="BK63" i="8"/>
  <c r="BM63" i="8"/>
  <c r="BN63" i="8"/>
  <c r="BO63" i="8"/>
  <c r="BP63" i="8"/>
  <c r="BQ63" i="8"/>
  <c r="BR63" i="8"/>
  <c r="BS63" i="8"/>
  <c r="BT63" i="8"/>
  <c r="BU63" i="8"/>
  <c r="BV63" i="8"/>
  <c r="BW63" i="8"/>
  <c r="J5" i="1"/>
  <c r="J6" i="1"/>
  <c r="J7" i="1"/>
  <c r="J8" i="1"/>
  <c r="J9" i="1"/>
  <c r="J10" i="1"/>
  <c r="J11" i="1"/>
  <c r="J12" i="1"/>
  <c r="J13" i="1"/>
  <c r="J14" i="1"/>
  <c r="J15" i="1"/>
  <c r="J16" i="1"/>
  <c r="B17" i="1"/>
  <c r="C17" i="1"/>
  <c r="D17" i="1"/>
  <c r="E17" i="1"/>
  <c r="F17" i="1"/>
  <c r="F33" i="1" s="1"/>
  <c r="G17" i="1"/>
  <c r="H17" i="1"/>
  <c r="J20" i="1"/>
  <c r="J21" i="1"/>
  <c r="J22" i="1"/>
  <c r="J23" i="1"/>
  <c r="J24" i="1"/>
  <c r="J25" i="1"/>
  <c r="J26" i="1"/>
  <c r="J27" i="1"/>
  <c r="J28" i="1"/>
  <c r="J29" i="1"/>
  <c r="J30" i="1"/>
  <c r="J31" i="1"/>
  <c r="B32" i="1"/>
  <c r="B33" i="1" s="1"/>
  <c r="C32" i="1"/>
  <c r="C33" i="1" s="1"/>
  <c r="D32" i="1"/>
  <c r="D33" i="1" s="1"/>
  <c r="E32" i="1"/>
  <c r="F32" i="1"/>
  <c r="G32" i="1"/>
  <c r="H32" i="1"/>
  <c r="H33" i="1" s="1"/>
  <c r="G33" i="1"/>
  <c r="I33" i="1"/>
  <c r="I48" i="1"/>
  <c r="G65" i="8" l="1"/>
  <c r="G68" i="8" s="1"/>
  <c r="E33" i="1"/>
  <c r="C65" i="8"/>
  <c r="C68" i="8" s="1"/>
  <c r="AJ65" i="8"/>
  <c r="AJ68" i="8" s="1"/>
  <c r="BR65" i="8"/>
  <c r="T65" i="8"/>
  <c r="T68" i="8" s="1"/>
  <c r="BA65" i="8"/>
  <c r="BA68" i="8" s="1"/>
  <c r="BV65" i="8"/>
  <c r="BN65" i="8"/>
  <c r="BN68" i="8" s="1"/>
  <c r="BI65" i="8"/>
  <c r="BI68" i="8" s="1"/>
  <c r="BE65" i="8"/>
  <c r="BE68" i="8" s="1"/>
  <c r="AW65" i="8"/>
  <c r="AW68" i="8" s="1"/>
  <c r="AS65" i="8"/>
  <c r="AS68" i="8" s="1"/>
  <c r="AO65" i="8"/>
  <c r="AO68" i="8" s="1"/>
  <c r="AF65" i="8"/>
  <c r="AF68" i="8" s="1"/>
  <c r="AB65" i="8"/>
  <c r="AB68" i="8" s="1"/>
  <c r="X65" i="8"/>
  <c r="X68" i="8" s="1"/>
  <c r="P65" i="8"/>
  <c r="P68" i="8" s="1"/>
  <c r="BQ65" i="8"/>
  <c r="BH65" i="8"/>
  <c r="BH68" i="8" s="1"/>
  <c r="AZ65" i="8"/>
  <c r="AZ68" i="8" s="1"/>
  <c r="AR65" i="8"/>
  <c r="AR68" i="8" s="1"/>
  <c r="AI65" i="8"/>
  <c r="AI68" i="8" s="1"/>
  <c r="AA65" i="8"/>
  <c r="AA68" i="8" s="1"/>
  <c r="S65" i="8"/>
  <c r="S68" i="8" s="1"/>
  <c r="J65" i="8"/>
  <c r="J68" i="8" s="1"/>
  <c r="B65" i="8"/>
  <c r="B68" i="8" s="1"/>
  <c r="BT65" i="8"/>
  <c r="BK65" i="8"/>
  <c r="BK68" i="8" s="1"/>
  <c r="BC65" i="8"/>
  <c r="BC68" i="8" s="1"/>
  <c r="AU65" i="8"/>
  <c r="AU68" i="8" s="1"/>
  <c r="AL65" i="8"/>
  <c r="AL68" i="8" s="1"/>
  <c r="AD65" i="8"/>
  <c r="AD68" i="8" s="1"/>
  <c r="V65" i="8"/>
  <c r="V68" i="8" s="1"/>
  <c r="BS65" i="8"/>
  <c r="BJ65" i="8"/>
  <c r="BJ68" i="8" s="1"/>
  <c r="BB65" i="8"/>
  <c r="BB68" i="8" s="1"/>
  <c r="AT65" i="8"/>
  <c r="AT68" i="8" s="1"/>
  <c r="AK65" i="8"/>
  <c r="AK68" i="8" s="1"/>
  <c r="AC65" i="8"/>
  <c r="AC68" i="8" s="1"/>
  <c r="U65" i="8"/>
  <c r="U68" i="8" s="1"/>
  <c r="L65" i="8"/>
  <c r="L68" i="8" s="1"/>
  <c r="D65" i="8"/>
  <c r="D68" i="8" s="1"/>
  <c r="M65" i="8"/>
  <c r="M68" i="8" s="1"/>
  <c r="I65" i="8"/>
  <c r="I68" i="8" s="1"/>
  <c r="E65" i="8"/>
  <c r="E68" i="8" s="1"/>
  <c r="BU65" i="8"/>
  <c r="BM65" i="8"/>
  <c r="BM68" i="8" s="1"/>
  <c r="BD65" i="8"/>
  <c r="BD68" i="8" s="1"/>
  <c r="AV65" i="8"/>
  <c r="AV68" i="8" s="1"/>
  <c r="AN65" i="8"/>
  <c r="AN68" i="8" s="1"/>
  <c r="AE65" i="8"/>
  <c r="AE68" i="8" s="1"/>
  <c r="W65" i="8"/>
  <c r="W68" i="8" s="1"/>
  <c r="O65" i="8"/>
  <c r="O68" i="8" s="1"/>
  <c r="F65" i="8"/>
  <c r="F68" i="8" s="1"/>
  <c r="BP65" i="8"/>
  <c r="BG65" i="8"/>
  <c r="BG68" i="8" s="1"/>
  <c r="AY65" i="8"/>
  <c r="AY68" i="8" s="1"/>
  <c r="AQ65" i="8"/>
  <c r="AQ68" i="8" s="1"/>
  <c r="AH65" i="8"/>
  <c r="AH68" i="8" s="1"/>
  <c r="Z65" i="8"/>
  <c r="Z68" i="8" s="1"/>
  <c r="R65" i="8"/>
  <c r="R68" i="8" s="1"/>
  <c r="K65" i="8"/>
  <c r="K68" i="8" s="1"/>
  <c r="BW65" i="8"/>
  <c r="BO65" i="8"/>
  <c r="BF65" i="8"/>
  <c r="BF68" i="8" s="1"/>
  <c r="AX65" i="8"/>
  <c r="AX68" i="8" s="1"/>
  <c r="AP65" i="8"/>
  <c r="AP68" i="8" s="1"/>
  <c r="AG65" i="8"/>
  <c r="AG68" i="8" s="1"/>
  <c r="Y65" i="8"/>
  <c r="Y68" i="8" s="1"/>
  <c r="Q65" i="8"/>
  <c r="Q68" i="8" s="1"/>
  <c r="H65" i="8"/>
  <c r="H68" i="8" s="1"/>
  <c r="J32" i="1"/>
  <c r="J17" i="1"/>
  <c r="A3" i="2"/>
  <c r="J33" i="1" l="1"/>
  <c r="K29" i="4"/>
  <c r="K27" i="4"/>
  <c r="K25" i="4"/>
  <c r="K23" i="4"/>
  <c r="K21" i="4"/>
  <c r="K19" i="4"/>
  <c r="K15" i="4"/>
  <c r="K13" i="4"/>
  <c r="ED63" i="8" l="1"/>
  <c r="EC63" i="8"/>
  <c r="ED56" i="8"/>
  <c r="EC56" i="8"/>
  <c r="ED48" i="8"/>
  <c r="EC48" i="8"/>
  <c r="ED39" i="8"/>
  <c r="EC39" i="8"/>
  <c r="ED30" i="8"/>
  <c r="EC30" i="8"/>
  <c r="ED18" i="8"/>
  <c r="EC18" i="8"/>
  <c r="ED11" i="8"/>
  <c r="EC11" i="8"/>
  <c r="EC65" i="8" l="1"/>
  <c r="ED65" i="8"/>
  <c r="D27" i="3"/>
  <c r="E27" i="3"/>
  <c r="F27" i="3"/>
  <c r="G27" i="3"/>
  <c r="H27" i="3"/>
  <c r="I27" i="3"/>
  <c r="EB63" i="8"/>
  <c r="EA63" i="8"/>
  <c r="EB56" i="8"/>
  <c r="EA56" i="8"/>
  <c r="EB48" i="8"/>
  <c r="EA48" i="8"/>
  <c r="EB39" i="8"/>
  <c r="EA39" i="8"/>
  <c r="EB30" i="8"/>
  <c r="EA30" i="8"/>
  <c r="EB18" i="8"/>
  <c r="EA18" i="8"/>
  <c r="EB11" i="8"/>
  <c r="EA11" i="8"/>
  <c r="EA65" i="8" l="1"/>
  <c r="EB65" i="8"/>
  <c r="DZ63" i="8"/>
  <c r="DY63" i="8"/>
  <c r="DZ56" i="8"/>
  <c r="DY56" i="8"/>
  <c r="DZ48" i="8"/>
  <c r="DY48" i="8"/>
  <c r="DZ39" i="8"/>
  <c r="DY39" i="8"/>
  <c r="DZ30" i="8"/>
  <c r="DY30" i="8"/>
  <c r="DZ18" i="8"/>
  <c r="DY18" i="8"/>
  <c r="DZ11" i="8"/>
  <c r="DY11" i="8"/>
  <c r="I93" i="1"/>
  <c r="E92" i="1" l="1"/>
  <c r="E93" i="1" s="1"/>
  <c r="DY65" i="8"/>
  <c r="DZ65" i="8"/>
  <c r="H92" i="1"/>
  <c r="G92" i="1"/>
  <c r="C92" i="1"/>
  <c r="F92" i="1"/>
  <c r="B92" i="1"/>
  <c r="D92" i="1"/>
  <c r="H93" i="1" l="1"/>
  <c r="G93" i="1"/>
  <c r="F93" i="1"/>
  <c r="D93" i="1"/>
  <c r="C93" i="1"/>
  <c r="J92" i="1"/>
  <c r="J93" i="1" s="1"/>
  <c r="DW63" i="8"/>
  <c r="DV63" i="8"/>
  <c r="DW56" i="8"/>
  <c r="DV56" i="8"/>
  <c r="DW48" i="8"/>
  <c r="DV48" i="8"/>
  <c r="DW39" i="8"/>
  <c r="DV39" i="8"/>
  <c r="DW30" i="8"/>
  <c r="DV30" i="8"/>
  <c r="DW18" i="8"/>
  <c r="DV18" i="8"/>
  <c r="DW11" i="8"/>
  <c r="DV11" i="8"/>
  <c r="DV65" i="8" l="1"/>
  <c r="DW65" i="8"/>
  <c r="DU63" i="8"/>
  <c r="DT63" i="8"/>
  <c r="DU56" i="8"/>
  <c r="DT56" i="8"/>
  <c r="DU48" i="8"/>
  <c r="DT48" i="8"/>
  <c r="DU39" i="8"/>
  <c r="DT39" i="8"/>
  <c r="DU30" i="8"/>
  <c r="DT30" i="8"/>
  <c r="DU18" i="8"/>
  <c r="DT18" i="8"/>
  <c r="DU11" i="8"/>
  <c r="DT11" i="8"/>
  <c r="DT65" i="8" l="1"/>
  <c r="DU65" i="8"/>
  <c r="DR48" i="8"/>
  <c r="DS63" i="8"/>
  <c r="DR63" i="8"/>
  <c r="DS56" i="8"/>
  <c r="DR56" i="8"/>
  <c r="DS48" i="8"/>
  <c r="DS39" i="8"/>
  <c r="DR39" i="8"/>
  <c r="DS30" i="8"/>
  <c r="DR30" i="8"/>
  <c r="DS18" i="8"/>
  <c r="DR18" i="8"/>
  <c r="DS11" i="8"/>
  <c r="DR11" i="8"/>
  <c r="DR65" i="8" l="1"/>
  <c r="DS65" i="8"/>
  <c r="DO30" i="8"/>
  <c r="DP63" i="8"/>
  <c r="DO63" i="8"/>
  <c r="DP56" i="8"/>
  <c r="DO56" i="8"/>
  <c r="DP48" i="8"/>
  <c r="DO48" i="8"/>
  <c r="DP39" i="8"/>
  <c r="DO39" i="8"/>
  <c r="DP30" i="8"/>
  <c r="DP18" i="8"/>
  <c r="DO18" i="8"/>
  <c r="DP11" i="8"/>
  <c r="DO11" i="8"/>
  <c r="DP65" i="8" l="1"/>
  <c r="DO65" i="8"/>
  <c r="DN63" i="8"/>
  <c r="DM63" i="8"/>
  <c r="DN56" i="8"/>
  <c r="DM56" i="8"/>
  <c r="DN48" i="8"/>
  <c r="DM48" i="8"/>
  <c r="DN39" i="8"/>
  <c r="DM39" i="8"/>
  <c r="DN30" i="8"/>
  <c r="DM30" i="8"/>
  <c r="DN18" i="8"/>
  <c r="DM18" i="8"/>
  <c r="DN11" i="8"/>
  <c r="DM11" i="8"/>
  <c r="DM65" i="8" l="1"/>
  <c r="DN65" i="8"/>
  <c r="DL63" i="8" l="1"/>
  <c r="DK63" i="8"/>
  <c r="DL56" i="8"/>
  <c r="DK56" i="8"/>
  <c r="DL48" i="8"/>
  <c r="DK48" i="8"/>
  <c r="DL39" i="8"/>
  <c r="DK39" i="8"/>
  <c r="DL30" i="8"/>
  <c r="DK30" i="8"/>
  <c r="DL18" i="8"/>
  <c r="DK18" i="8"/>
  <c r="DL11" i="8"/>
  <c r="DK11" i="8"/>
  <c r="DK65" i="8" l="1"/>
  <c r="DL65" i="8"/>
  <c r="DI63" i="8" l="1"/>
  <c r="DH63" i="8"/>
  <c r="DI56" i="8"/>
  <c r="DH56" i="8"/>
  <c r="DI48" i="8"/>
  <c r="DH48" i="8"/>
  <c r="DI39" i="8"/>
  <c r="DH39" i="8"/>
  <c r="DI30" i="8"/>
  <c r="DH30" i="8"/>
  <c r="DI18" i="8"/>
  <c r="DH18" i="8"/>
  <c r="DI11" i="8"/>
  <c r="DH11" i="8"/>
  <c r="DI65" i="8" l="1"/>
  <c r="DH65" i="8"/>
  <c r="DH68" i="8" s="1"/>
  <c r="DG63" i="8" l="1"/>
  <c r="DF63" i="8"/>
  <c r="DG56" i="8"/>
  <c r="DF56" i="8"/>
  <c r="DG48" i="8"/>
  <c r="DF48" i="8"/>
  <c r="DG39" i="8"/>
  <c r="DF39" i="8"/>
  <c r="DG30" i="8"/>
  <c r="DF30" i="8"/>
  <c r="DG18" i="8"/>
  <c r="DF18" i="8"/>
  <c r="DG11" i="8"/>
  <c r="DF11" i="8"/>
  <c r="DF65" i="8" l="1"/>
  <c r="DF68" i="8" s="1"/>
  <c r="DG65" i="8"/>
  <c r="DE63" i="8" l="1"/>
  <c r="DD63" i="8"/>
  <c r="DE56" i="8"/>
  <c r="DD56" i="8"/>
  <c r="DE48" i="8"/>
  <c r="DD48" i="8"/>
  <c r="DE39" i="8"/>
  <c r="DD39" i="8"/>
  <c r="DE30" i="8"/>
  <c r="DD30" i="8"/>
  <c r="DE18" i="8"/>
  <c r="DD18" i="8"/>
  <c r="DE11" i="8"/>
  <c r="DD11" i="8"/>
  <c r="DD65" i="8" l="1"/>
  <c r="DD68" i="8" s="1"/>
  <c r="DD72" i="8" s="1"/>
  <c r="DE65" i="8"/>
  <c r="DC63" i="8" l="1"/>
  <c r="DB63" i="8"/>
  <c r="DC56" i="8"/>
  <c r="DB56" i="8"/>
  <c r="DC48" i="8"/>
  <c r="DB48" i="8"/>
  <c r="DC39" i="8"/>
  <c r="DB39" i="8"/>
  <c r="DC30" i="8"/>
  <c r="DB30" i="8"/>
  <c r="DC18" i="8"/>
  <c r="DB18" i="8"/>
  <c r="DC11" i="8"/>
  <c r="DB11" i="8"/>
  <c r="DB65" i="8" l="1"/>
  <c r="DB68" i="8" s="1"/>
  <c r="DC65" i="8"/>
  <c r="DA63" i="8"/>
  <c r="CZ63" i="8"/>
  <c r="DA56" i="8"/>
  <c r="CZ56" i="8"/>
  <c r="DA48" i="8"/>
  <c r="CZ48" i="8"/>
  <c r="DA39" i="8"/>
  <c r="CZ39" i="8"/>
  <c r="DA30" i="8"/>
  <c r="CZ30" i="8"/>
  <c r="DA18" i="8"/>
  <c r="CZ18" i="8"/>
  <c r="DA11" i="8"/>
  <c r="CZ11" i="8"/>
  <c r="CZ65" i="8" l="1"/>
  <c r="CZ68" i="8" s="1"/>
  <c r="DA65" i="8"/>
  <c r="CY63" i="8"/>
  <c r="CX63" i="8"/>
  <c r="CY56" i="8"/>
  <c r="CX56" i="8"/>
  <c r="CY48" i="8"/>
  <c r="CX48" i="8"/>
  <c r="CY39" i="8"/>
  <c r="CX39" i="8"/>
  <c r="CY30" i="8"/>
  <c r="CX30" i="8"/>
  <c r="CY18" i="8"/>
  <c r="CX18" i="8"/>
  <c r="CY11" i="8"/>
  <c r="CX11" i="8"/>
  <c r="I78" i="1"/>
  <c r="CX65" i="8" l="1"/>
  <c r="CX68" i="8" s="1"/>
  <c r="CY65" i="8"/>
  <c r="CW63" i="8" l="1"/>
  <c r="CV63" i="8"/>
  <c r="CW56" i="8"/>
  <c r="CV56" i="8"/>
  <c r="CW48" i="8"/>
  <c r="CV48" i="8"/>
  <c r="CW39" i="8"/>
  <c r="CV39" i="8"/>
  <c r="CW30" i="8"/>
  <c r="CV30" i="8"/>
  <c r="CW18" i="8"/>
  <c r="CV18" i="8"/>
  <c r="CW11" i="8"/>
  <c r="CV11" i="8"/>
  <c r="CW65" i="8" l="1"/>
  <c r="CV65" i="8"/>
  <c r="CV68" i="8" s="1"/>
  <c r="CU48" i="8" l="1"/>
  <c r="CT48" i="8"/>
  <c r="CU63" i="8"/>
  <c r="CT63" i="8"/>
  <c r="CU56" i="8"/>
  <c r="CT56" i="8"/>
  <c r="CU39" i="8"/>
  <c r="CT39" i="8"/>
  <c r="CU30" i="8"/>
  <c r="CT30" i="8"/>
  <c r="CU18" i="8"/>
  <c r="CT18" i="8"/>
  <c r="CU11" i="8"/>
  <c r="CT11" i="8"/>
  <c r="CT65" i="8" l="1"/>
  <c r="CT68" i="8" s="1"/>
  <c r="CU65" i="8"/>
  <c r="CS63" i="8" l="1"/>
  <c r="CR63" i="8"/>
  <c r="CS56" i="8"/>
  <c r="CR56" i="8"/>
  <c r="CS48" i="8"/>
  <c r="CR48" i="8"/>
  <c r="CS39" i="8"/>
  <c r="CR39" i="8"/>
  <c r="CS30" i="8"/>
  <c r="CR30" i="8"/>
  <c r="CS18" i="8"/>
  <c r="CR18" i="8"/>
  <c r="CS11" i="8"/>
  <c r="CR11" i="8"/>
  <c r="CR65" i="8" l="1"/>
  <c r="CR68" i="8" s="1"/>
  <c r="CS65" i="8"/>
  <c r="CQ63" i="8"/>
  <c r="CP63" i="8"/>
  <c r="CQ56" i="8"/>
  <c r="CP56" i="8"/>
  <c r="CQ48" i="8"/>
  <c r="CP48" i="8"/>
  <c r="CQ39" i="8"/>
  <c r="CP39" i="8"/>
  <c r="CQ30" i="8"/>
  <c r="CP30" i="8"/>
  <c r="CQ18" i="8"/>
  <c r="CP18" i="8"/>
  <c r="CQ11" i="8"/>
  <c r="CP11" i="8"/>
  <c r="M25" i="4"/>
  <c r="CP65" i="8" l="1"/>
  <c r="CP68" i="8" s="1"/>
  <c r="CQ65" i="8"/>
  <c r="CO63" i="8" l="1"/>
  <c r="CN63" i="8"/>
  <c r="CO56" i="8"/>
  <c r="CN56" i="8"/>
  <c r="CO48" i="8"/>
  <c r="CN48" i="8"/>
  <c r="CO39" i="8"/>
  <c r="CN39" i="8"/>
  <c r="CO30" i="8"/>
  <c r="CN30" i="8"/>
  <c r="CO18" i="8"/>
  <c r="CN18" i="8"/>
  <c r="CO11" i="8"/>
  <c r="CN11" i="8"/>
  <c r="CN65" i="8" l="1"/>
  <c r="CN68" i="8" s="1"/>
  <c r="CO65" i="8"/>
  <c r="CM63" i="8" l="1"/>
  <c r="CL63" i="8"/>
  <c r="CM56" i="8"/>
  <c r="CL56" i="8"/>
  <c r="CM48" i="8"/>
  <c r="CL48" i="8"/>
  <c r="CM39" i="8"/>
  <c r="CL39" i="8"/>
  <c r="CM30" i="8"/>
  <c r="CL30" i="8"/>
  <c r="CM18" i="8"/>
  <c r="CL18" i="8"/>
  <c r="CM11" i="8"/>
  <c r="CL11" i="8"/>
  <c r="CL65" i="8" l="1"/>
  <c r="CL68" i="8" s="1"/>
  <c r="CM65" i="8"/>
  <c r="CH56" i="8" l="1"/>
  <c r="CG56" i="8"/>
  <c r="M31" i="4" l="1"/>
  <c r="I31" i="4" s="1"/>
  <c r="M29" i="4"/>
  <c r="M27" i="4"/>
  <c r="M23" i="4"/>
  <c r="M21" i="4"/>
  <c r="M19" i="4"/>
  <c r="M17" i="4"/>
  <c r="I17" i="4" s="1"/>
  <c r="M15" i="4"/>
  <c r="M13" i="4"/>
  <c r="I63" i="1" l="1"/>
  <c r="H62" i="1"/>
  <c r="H78" i="1" s="1"/>
  <c r="G62" i="1"/>
  <c r="G78" i="1" s="1"/>
  <c r="F62" i="1"/>
  <c r="F78" i="1" s="1"/>
  <c r="E62" i="1"/>
  <c r="E78" i="1" s="1"/>
  <c r="D62" i="1"/>
  <c r="D78" i="1" s="1"/>
  <c r="C62" i="1"/>
  <c r="C78" i="1" s="1"/>
  <c r="B62" i="1"/>
  <c r="B78" i="1" s="1"/>
  <c r="J61" i="1"/>
  <c r="J60" i="1"/>
  <c r="J59" i="1"/>
  <c r="J58" i="1"/>
  <c r="J57" i="1"/>
  <c r="J56" i="1"/>
  <c r="J55" i="1"/>
  <c r="J54" i="1"/>
  <c r="J53" i="1"/>
  <c r="J52" i="1"/>
  <c r="J51" i="1"/>
  <c r="J50" i="1"/>
  <c r="J62" i="1" l="1"/>
  <c r="J78" i="1" s="1"/>
  <c r="CJ39" i="8" l="1"/>
  <c r="CI39" i="8"/>
  <c r="CH39" i="8"/>
  <c r="CG39" i="8"/>
  <c r="CF39" i="8"/>
  <c r="CE39" i="8"/>
  <c r="CD39" i="8"/>
  <c r="CC39" i="8"/>
  <c r="CB39" i="8"/>
  <c r="CA39" i="8"/>
  <c r="BZ39" i="8"/>
  <c r="BY39" i="8"/>
  <c r="BX39" i="8"/>
  <c r="CJ63" i="8"/>
  <c r="CI63" i="8"/>
  <c r="CH63" i="8"/>
  <c r="CG63" i="8"/>
  <c r="CF63" i="8"/>
  <c r="CE63" i="8"/>
  <c r="CD63" i="8"/>
  <c r="CC63" i="8"/>
  <c r="CB63" i="8"/>
  <c r="CA63" i="8"/>
  <c r="BZ63" i="8"/>
  <c r="BY63" i="8"/>
  <c r="BX63" i="8"/>
  <c r="CJ56" i="8"/>
  <c r="CI56" i="8"/>
  <c r="CF56" i="8"/>
  <c r="CE56" i="8"/>
  <c r="CD56" i="8"/>
  <c r="CC56" i="8"/>
  <c r="CB56" i="8"/>
  <c r="CA56" i="8"/>
  <c r="BZ56" i="8"/>
  <c r="BY56" i="8"/>
  <c r="BX56" i="8"/>
  <c r="CJ48" i="8"/>
  <c r="CI48" i="8"/>
  <c r="CH48" i="8"/>
  <c r="CG48" i="8"/>
  <c r="CF48" i="8"/>
  <c r="CE48" i="8"/>
  <c r="CD48" i="8"/>
  <c r="CC48" i="8"/>
  <c r="CB48" i="8"/>
  <c r="CA48" i="8"/>
  <c r="BZ48" i="8"/>
  <c r="BY48" i="8"/>
  <c r="BX48" i="8"/>
  <c r="CJ30" i="8"/>
  <c r="CI30" i="8"/>
  <c r="CH30" i="8"/>
  <c r="CG30" i="8"/>
  <c r="CF30" i="8"/>
  <c r="CE30" i="8"/>
  <c r="CD30" i="8"/>
  <c r="CC30" i="8"/>
  <c r="CB30" i="8"/>
  <c r="CA30" i="8"/>
  <c r="BZ30" i="8"/>
  <c r="BY30" i="8"/>
  <c r="BX30" i="8"/>
  <c r="CJ18" i="8"/>
  <c r="CI18" i="8"/>
  <c r="CH18" i="8"/>
  <c r="CG18" i="8"/>
  <c r="CF18" i="8"/>
  <c r="CE18" i="8"/>
  <c r="CD18" i="8"/>
  <c r="CC18" i="8"/>
  <c r="CB18" i="8"/>
  <c r="CA18" i="8"/>
  <c r="BZ18" i="8"/>
  <c r="BY18" i="8"/>
  <c r="BX18" i="8"/>
  <c r="CJ11" i="8"/>
  <c r="CI11" i="8"/>
  <c r="CH11" i="8"/>
  <c r="CG11" i="8"/>
  <c r="CF11" i="8"/>
  <c r="CE11" i="8"/>
  <c r="CD11" i="8"/>
  <c r="CC11" i="8"/>
  <c r="CB11" i="8"/>
  <c r="CA11" i="8"/>
  <c r="BZ11" i="8"/>
  <c r="BY11" i="8"/>
  <c r="BX11" i="8"/>
  <c r="CA65" i="8" l="1"/>
  <c r="BX65" i="8"/>
  <c r="CF65" i="8"/>
  <c r="CB65" i="8"/>
  <c r="BY65" i="8"/>
  <c r="CC65" i="8"/>
  <c r="BZ65" i="8"/>
  <c r="CD65" i="8"/>
  <c r="CJ65" i="8"/>
  <c r="CI65" i="8"/>
  <c r="CE65" i="8"/>
  <c r="CG65" i="8"/>
  <c r="CH65" i="8"/>
  <c r="L36" i="2" l="1"/>
  <c r="J42" i="1" l="1"/>
  <c r="CA68" i="8" l="1"/>
  <c r="CI68" i="8"/>
  <c r="BX68" i="8"/>
  <c r="CG68" i="8"/>
  <c r="CE68" i="8"/>
  <c r="BY68" i="8"/>
  <c r="CC68" i="8"/>
  <c r="C47" i="1" l="1"/>
  <c r="D47" i="1"/>
  <c r="E47" i="1"/>
  <c r="F47" i="1"/>
  <c r="G47" i="1"/>
  <c r="H47" i="1"/>
  <c r="B47" i="1"/>
  <c r="J36" i="1"/>
  <c r="J37" i="1"/>
  <c r="J38" i="1"/>
  <c r="J39" i="1"/>
  <c r="J40" i="1"/>
  <c r="J41" i="1"/>
  <c r="J43" i="1"/>
  <c r="J44" i="1"/>
  <c r="J45" i="1"/>
  <c r="J46" i="1"/>
  <c r="J35" i="1"/>
  <c r="E63" i="1" l="1"/>
  <c r="E48" i="1"/>
  <c r="H63" i="1"/>
  <c r="H48" i="1"/>
  <c r="D63" i="1"/>
  <c r="D48" i="1"/>
  <c r="B63" i="1"/>
  <c r="B48" i="1"/>
  <c r="G63" i="1"/>
  <c r="G48" i="1"/>
  <c r="C63" i="1"/>
  <c r="C48" i="1"/>
  <c r="F63" i="1"/>
  <c r="F48" i="1"/>
  <c r="J47" i="1"/>
  <c r="J63" i="1" l="1"/>
  <c r="J48" i="1"/>
  <c r="C33" i="4"/>
  <c r="C38" i="4" s="1"/>
  <c r="J48" i="2" l="1"/>
  <c r="I48" i="2"/>
  <c r="H48" i="2"/>
  <c r="G48" i="2"/>
  <c r="F48" i="2"/>
  <c r="E48" i="2"/>
  <c r="D48" i="2"/>
  <c r="C48" i="2"/>
  <c r="B48" i="2"/>
  <c r="G29" i="4" l="1"/>
  <c r="G27" i="4" l="1"/>
  <c r="G25" i="4" l="1"/>
  <c r="E33" i="4" l="1"/>
  <c r="G23" i="4"/>
  <c r="G21" i="4"/>
  <c r="G19" i="4"/>
  <c r="G17" i="4"/>
  <c r="G15" i="4"/>
  <c r="G13" i="4"/>
  <c r="G11" i="4"/>
  <c r="G9" i="4"/>
  <c r="K48" i="2"/>
  <c r="J46" i="2"/>
  <c r="I46" i="2"/>
  <c r="H46" i="2"/>
  <c r="G46" i="2"/>
  <c r="F46" i="2"/>
  <c r="E46" i="2"/>
  <c r="D46" i="2"/>
  <c r="C46" i="2"/>
  <c r="B46" i="2"/>
  <c r="J45" i="2"/>
  <c r="I45" i="2"/>
  <c r="H45" i="2"/>
  <c r="G45" i="2"/>
  <c r="F45" i="2"/>
  <c r="E45" i="2"/>
  <c r="D45" i="2"/>
  <c r="C45" i="2"/>
  <c r="B45" i="2"/>
  <c r="L33" i="2"/>
  <c r="L32" i="2"/>
  <c r="L31" i="2"/>
  <c r="L30" i="2"/>
  <c r="L29" i="2"/>
  <c r="L28" i="2"/>
  <c r="L27" i="2"/>
  <c r="E38" i="4" l="1"/>
  <c r="I29" i="4"/>
  <c r="I27" i="4"/>
  <c r="I11" i="4"/>
  <c r="I19" i="4"/>
  <c r="I25" i="4"/>
  <c r="I9" i="4"/>
  <c r="I15" i="4"/>
  <c r="I23" i="4"/>
  <c r="I13" i="4"/>
  <c r="I21" i="4"/>
  <c r="E47" i="2"/>
  <c r="E50" i="2" s="1"/>
  <c r="B47" i="2"/>
  <c r="F47" i="2"/>
  <c r="L34" i="2"/>
  <c r="D41" i="2"/>
  <c r="H41" i="2"/>
  <c r="L37" i="2"/>
  <c r="L46" i="2"/>
  <c r="C41" i="2"/>
  <c r="G41" i="2"/>
  <c r="J47" i="2"/>
  <c r="J41" i="2"/>
  <c r="L39" i="2"/>
  <c r="L35" i="2"/>
  <c r="L38" i="2"/>
  <c r="E41" i="2"/>
  <c r="L45" i="2"/>
  <c r="C47" i="2"/>
  <c r="G47" i="2"/>
  <c r="B41" i="2"/>
  <c r="F41" i="2"/>
  <c r="D47" i="2"/>
  <c r="H47" i="2"/>
  <c r="B50" i="2" l="1"/>
  <c r="B52" i="2" s="1"/>
  <c r="F50" i="2"/>
  <c r="F52" i="2" s="1"/>
  <c r="H50" i="2"/>
  <c r="H52" i="2" s="1"/>
  <c r="C50" i="2"/>
  <c r="C52" i="2" s="1"/>
  <c r="D50" i="2"/>
  <c r="D52" i="2" s="1"/>
  <c r="J50" i="2"/>
  <c r="J52" i="2" s="1"/>
  <c r="E52" i="2"/>
  <c r="I41" i="2"/>
  <c r="L41" i="2"/>
  <c r="I47" i="2"/>
  <c r="G50" i="2"/>
  <c r="G52" i="2" s="1"/>
  <c r="L47" i="2"/>
  <c r="L48" i="2"/>
  <c r="L50" i="2" l="1"/>
  <c r="L52" i="2" s="1"/>
  <c r="I50" i="2"/>
  <c r="I52" i="2" s="1"/>
  <c r="I13" i="2" l="1"/>
  <c r="J145" i="1" l="1"/>
  <c r="I14" i="2" l="1"/>
  <c r="J146" i="1" l="1"/>
  <c r="I17" i="2" l="1"/>
  <c r="I16" i="2"/>
  <c r="J149" i="1" l="1"/>
  <c r="J148" i="1"/>
  <c r="D21" i="2" l="1"/>
  <c r="H21" i="2"/>
  <c r="I18" i="2"/>
  <c r="B21" i="2"/>
  <c r="G21" i="2"/>
  <c r="E21" i="2"/>
  <c r="C21" i="2"/>
  <c r="F21" i="2"/>
  <c r="C152" i="1" l="1"/>
  <c r="D14" i="3"/>
  <c r="E152" i="1"/>
  <c r="E153" i="1" s="1"/>
  <c r="F14" i="3"/>
  <c r="G152" i="1"/>
  <c r="G153" i="1" s="1"/>
  <c r="H14" i="3"/>
  <c r="H152" i="1"/>
  <c r="H153" i="1" s="1"/>
  <c r="I14" i="3"/>
  <c r="F152" i="1"/>
  <c r="G14" i="3"/>
  <c r="C14" i="3"/>
  <c r="D152" i="1"/>
  <c r="D153" i="1" s="1"/>
  <c r="E14" i="3"/>
  <c r="I21" i="2"/>
  <c r="J150" i="1"/>
  <c r="J152" i="1" s="1"/>
  <c r="J153" i="1" s="1"/>
  <c r="B152" i="1"/>
  <c r="C153" i="1"/>
  <c r="F153" i="1" l="1"/>
  <c r="H29" i="3"/>
  <c r="H31" i="3" s="1"/>
  <c r="J12" i="3"/>
  <c r="J14" i="3" s="1"/>
  <c r="D23" i="3"/>
  <c r="D29" i="3"/>
  <c r="D31" i="3" s="1"/>
  <c r="I29" i="3"/>
  <c r="I31" i="3" s="1"/>
  <c r="I23" i="3"/>
  <c r="G29" i="3"/>
  <c r="G31" i="3" s="1"/>
  <c r="G23" i="3"/>
  <c r="B153" i="1"/>
  <c r="F23" i="3"/>
  <c r="F29" i="3"/>
  <c r="F31" i="3" s="1"/>
  <c r="E23" i="3"/>
  <c r="E29" i="3"/>
  <c r="E31" i="3" s="1"/>
  <c r="H23" i="3" l="1"/>
  <c r="C23" i="3"/>
  <c r="C29" i="3"/>
  <c r="C31" i="3" s="1"/>
  <c r="J21" i="3"/>
  <c r="J29" i="3" l="1"/>
  <c r="J31" i="3" s="1"/>
  <c r="J2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Debbie Green</author>
  </authors>
  <commentList>
    <comment ref="A24" authorId="0" shapeId="0" xr:uid="{00000000-0006-0000-0100-000002000000}">
      <text>
        <r>
          <rPr>
            <b/>
            <sz val="9"/>
            <color indexed="81"/>
            <rFont val="Tahoma"/>
            <family val="2"/>
          </rPr>
          <t>Debbie Green:</t>
        </r>
        <r>
          <rPr>
            <sz val="9"/>
            <color indexed="81"/>
            <rFont val="Tahoma"/>
            <family val="2"/>
          </rPr>
          <t xml:space="preserve">
source:  regional allocations &amp; 2% allocations</t>
        </r>
      </text>
    </comment>
    <comment ref="L41" authorId="0" shapeId="0" xr:uid="{00000000-0006-0000-0100-000003000000}">
      <text>
        <r>
          <rPr>
            <b/>
            <sz val="9"/>
            <color indexed="81"/>
            <rFont val="Tahoma"/>
            <family val="2"/>
          </rPr>
          <t>Debbie Green:</t>
        </r>
        <r>
          <rPr>
            <sz val="9"/>
            <color indexed="81"/>
            <rFont val="Tahoma"/>
            <family val="2"/>
          </rPr>
          <t xml:space="preserve">
Should match Gross Collections on Overall Coll % tab</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Debbie Green</author>
  </authors>
  <commentList>
    <comment ref="A1" authorId="0" shapeId="0" xr:uid="{00000000-0006-0000-0200-000001000000}">
      <text>
        <r>
          <rPr>
            <b/>
            <sz val="9"/>
            <color indexed="81"/>
            <rFont val="Tahoma"/>
            <family val="2"/>
          </rPr>
          <t>Debbie Green:</t>
        </r>
        <r>
          <rPr>
            <sz val="9"/>
            <color indexed="81"/>
            <rFont val="Tahoma"/>
            <family val="2"/>
          </rPr>
          <t xml:space="preserve">
Information source RR103 reports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Debbie Green</author>
    <author>Cheryl Shane</author>
  </authors>
  <commentList>
    <comment ref="A32" authorId="0" shapeId="0" xr:uid="{00000000-0006-0000-0300-000001000000}">
      <text>
        <r>
          <rPr>
            <b/>
            <sz val="9"/>
            <color indexed="81"/>
            <rFont val="Tahoma"/>
            <family val="2"/>
          </rPr>
          <t>Debbie Green:</t>
        </r>
        <r>
          <rPr>
            <sz val="9"/>
            <color indexed="81"/>
            <rFont val="Tahoma"/>
            <family val="2"/>
          </rPr>
          <t xml:space="preserve">
Starting 8/2016 moved to Region 4 from Region 7.  Moved Back need legislator approval.</t>
        </r>
      </text>
    </comment>
    <comment ref="BY32" authorId="1" shapeId="0" xr:uid="{07809FD5-5735-4055-8827-7194AC7FDF82}">
      <text>
        <r>
          <rPr>
            <b/>
            <sz val="9"/>
            <color indexed="81"/>
            <rFont val="Tahoma"/>
            <family val="2"/>
          </rPr>
          <t>Cheryl Shane:</t>
        </r>
        <r>
          <rPr>
            <sz val="9"/>
            <color indexed="81"/>
            <rFont val="Tahoma"/>
            <family val="2"/>
          </rPr>
          <t xml:space="preserve">
Moved from Region 7</t>
        </r>
      </text>
    </comment>
    <comment ref="A60" authorId="0" shapeId="0" xr:uid="{00000000-0006-0000-0300-000002000000}">
      <text>
        <r>
          <rPr>
            <b/>
            <sz val="9"/>
            <color indexed="81"/>
            <rFont val="Tahoma"/>
            <family val="2"/>
          </rPr>
          <t>Debbie Green:</t>
        </r>
        <r>
          <rPr>
            <sz val="9"/>
            <color indexed="81"/>
            <rFont val="Tahoma"/>
            <family val="2"/>
          </rPr>
          <t xml:space="preserve">
Starting 8/2016 moved to Region 4.  
Moved back, need legislature approval.</t>
        </r>
      </text>
    </comment>
    <comment ref="BY60" authorId="1" shapeId="0" xr:uid="{CE8B433D-9750-417A-A3CC-2AA7F6475F2A}">
      <text>
        <r>
          <rPr>
            <b/>
            <sz val="9"/>
            <color indexed="81"/>
            <rFont val="Tahoma"/>
            <family val="2"/>
          </rPr>
          <t>Cheryl Shane:</t>
        </r>
        <r>
          <rPr>
            <sz val="9"/>
            <color indexed="81"/>
            <rFont val="Tahoma"/>
            <family val="2"/>
          </rPr>
          <t xml:space="preserve">
Moved to Region 4</t>
        </r>
      </text>
    </comment>
  </commentList>
</comments>
</file>

<file path=xl/sharedStrings.xml><?xml version="1.0" encoding="utf-8"?>
<sst xmlns="http://schemas.openxmlformats.org/spreadsheetml/2006/main" count="550" uniqueCount="267">
  <si>
    <t>Idaho 2% Lodging Taxes Collected (Monthly)</t>
  </si>
  <si>
    <t>Grand Totals</t>
  </si>
  <si>
    <t>IDAHO DEPARTMENT OF COMMERCE</t>
  </si>
  <si>
    <t>IDAHO TRAVEL COUNCIL</t>
  </si>
  <si>
    <t>REGION I</t>
  </si>
  <si>
    <t>REGION II</t>
  </si>
  <si>
    <t>REGION III</t>
  </si>
  <si>
    <t>REGION IV</t>
  </si>
  <si>
    <t>REGION V</t>
  </si>
  <si>
    <t>REGION VI</t>
  </si>
  <si>
    <t>REGION VII</t>
  </si>
  <si>
    <t>TOTAL</t>
  </si>
  <si>
    <t xml:space="preserve"> </t>
  </si>
  <si>
    <t>ADMIN</t>
  </si>
  <si>
    <t>STATEWIDE</t>
  </si>
  <si>
    <t xml:space="preserve">      REGION I</t>
  </si>
  <si>
    <t xml:space="preserve">       REGION II</t>
  </si>
  <si>
    <t xml:space="preserve">    REGION III</t>
  </si>
  <si>
    <t xml:space="preserve">    REGION IV</t>
  </si>
  <si>
    <t xml:space="preserve">     REGION V</t>
  </si>
  <si>
    <t xml:space="preserve">     REGION VI</t>
  </si>
  <si>
    <t xml:space="preserve">   REGION VII</t>
  </si>
  <si>
    <t>JUL-SEP</t>
  </si>
  <si>
    <t>OCT-DEC</t>
  </si>
  <si>
    <t>JAN-MAR</t>
  </si>
  <si>
    <t>MAR-JUN</t>
  </si>
  <si>
    <t>COLLECTIONS FOR THE MONTH:</t>
  </si>
  <si>
    <t>YEAR-TO-DATE COMPARISON:</t>
  </si>
  <si>
    <t>PROJECTED VS ACTUAL:</t>
  </si>
  <si>
    <t xml:space="preserve"> COLLECTIONS</t>
  </si>
  <si>
    <t xml:space="preserve">     </t>
  </si>
  <si>
    <t xml:space="preserve">         </t>
  </si>
  <si>
    <t xml:space="preserve">    JULY</t>
  </si>
  <si>
    <t xml:space="preserve">    AUGUST</t>
  </si>
  <si>
    <t xml:space="preserve">    SEPTEMBER</t>
  </si>
  <si>
    <t xml:space="preserve">    OCTOBER</t>
  </si>
  <si>
    <t xml:space="preserve">    NOVEMBER</t>
  </si>
  <si>
    <t xml:space="preserve">    DECEMBER</t>
  </si>
  <si>
    <t xml:space="preserve">    JANUARY</t>
  </si>
  <si>
    <t xml:space="preserve">    FEBRUARY</t>
  </si>
  <si>
    <t xml:space="preserve">    MARCH</t>
  </si>
  <si>
    <t xml:space="preserve">    APRIL</t>
  </si>
  <si>
    <t xml:space="preserve">    MAY</t>
  </si>
  <si>
    <t xml:space="preserve">    JUNE</t>
  </si>
  <si>
    <t>GROSS COLLECTIONS</t>
  </si>
  <si>
    <t>LESS:  STC FEE</t>
  </si>
  <si>
    <t>TOTAL COLLECTIONS</t>
  </si>
  <si>
    <t>Region 1</t>
  </si>
  <si>
    <t>Region 2</t>
  </si>
  <si>
    <t>Region 3</t>
  </si>
  <si>
    <t>Region 4</t>
  </si>
  <si>
    <t>Region 5</t>
  </si>
  <si>
    <t>Region 6</t>
  </si>
  <si>
    <t>Region 7</t>
  </si>
  <si>
    <t>FY16</t>
  </si>
  <si>
    <t>County</t>
  </si>
  <si>
    <t>Benewah</t>
  </si>
  <si>
    <t>Bonner</t>
  </si>
  <si>
    <t>Boundary</t>
  </si>
  <si>
    <t>Kootenai</t>
  </si>
  <si>
    <t>Shoshone</t>
  </si>
  <si>
    <t>Reg  1 Total</t>
  </si>
  <si>
    <t>Clearwater</t>
  </si>
  <si>
    <t>Idaho</t>
  </si>
  <si>
    <t>Latah</t>
  </si>
  <si>
    <t>Lewis</t>
  </si>
  <si>
    <t>Nez Perce</t>
  </si>
  <si>
    <t>Reg 2 Total</t>
  </si>
  <si>
    <t>Ada</t>
  </si>
  <si>
    <t>Adams</t>
  </si>
  <si>
    <t>Boise</t>
  </si>
  <si>
    <t>Canyon</t>
  </si>
  <si>
    <t>Elmore</t>
  </si>
  <si>
    <t>Gem</t>
  </si>
  <si>
    <t>Owyhee</t>
  </si>
  <si>
    <t>Payette</t>
  </si>
  <si>
    <t>Valley</t>
  </si>
  <si>
    <t>Washington</t>
  </si>
  <si>
    <t>Reg 3 Total</t>
  </si>
  <si>
    <t>Cassia</t>
  </si>
  <si>
    <t>Gooding</t>
  </si>
  <si>
    <t>Jerome</t>
  </si>
  <si>
    <t>Lincoln</t>
  </si>
  <si>
    <t>Minidoka</t>
  </si>
  <si>
    <t>Twin Falls</t>
  </si>
  <si>
    <t>Reg 4 Total</t>
  </si>
  <si>
    <t>Bannock</t>
  </si>
  <si>
    <t>Bear Lake</t>
  </si>
  <si>
    <t>Bingham</t>
  </si>
  <si>
    <t>Caribou</t>
  </si>
  <si>
    <t>Franklin</t>
  </si>
  <si>
    <t>Oneida</t>
  </si>
  <si>
    <t>Power</t>
  </si>
  <si>
    <t>Reg 5 Total</t>
  </si>
  <si>
    <t>Bonneville</t>
  </si>
  <si>
    <t>Clark</t>
  </si>
  <si>
    <t>Fremont</t>
  </si>
  <si>
    <t>Jefferson</t>
  </si>
  <si>
    <t>Madison</t>
  </si>
  <si>
    <t>Teton</t>
  </si>
  <si>
    <t>Reg 6 Total</t>
  </si>
  <si>
    <t>Blaine</t>
  </si>
  <si>
    <t>Butte</t>
  </si>
  <si>
    <t>Camas</t>
  </si>
  <si>
    <t>Custer</t>
  </si>
  <si>
    <t>Lemhi</t>
  </si>
  <si>
    <t>Reg 7 Total</t>
  </si>
  <si>
    <t>State Total</t>
  </si>
  <si>
    <t>FY17</t>
  </si>
  <si>
    <t>Chg  from FY16</t>
  </si>
  <si>
    <t>MONTH</t>
  </si>
  <si>
    <t>Idaho Lodging Monthly Sales - By County</t>
  </si>
  <si>
    <r>
      <t xml:space="preserve">Note:  Empty cells indicate no lodging taxes were reported for that month.   </t>
    </r>
    <r>
      <rPr>
        <b/>
        <sz val="10"/>
        <color theme="1"/>
        <rFont val="Arial"/>
        <family val="2"/>
      </rPr>
      <t>Taxable Sales figures used starting with January 2015 to current.</t>
    </r>
  </si>
  <si>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</si>
  <si>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</si>
  <si>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</si>
  <si>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</si>
  <si>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</si>
  <si>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</si>
  <si>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</si>
  <si>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</si>
  <si>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</si>
  <si>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</si>
  <si>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</si>
  <si>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</si>
  <si>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</si>
  <si>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</si>
  <si>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</si>
  <si>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</si>
  <si>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</si>
  <si>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</si>
  <si>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Total</t>
  </si>
  <si>
    <t>Taxable</t>
  </si>
  <si>
    <t>Dave Blatchley • Financial Specialist, Senior</t>
  </si>
  <si>
    <t>Idaho State Tax Commission • Management Services</t>
  </si>
  <si>
    <t xml:space="preserve">The difference in the report is mostly timing issues. We have a one day lag of physical checks being deposited. They are recorded as received in the report you have. They do not clear the bank and our accounting system until the next day.  On your reconciliation this is lines 16 and 17.  In addition, TAP fees are not reflected in the report. These are the fees for processing electronic deposits and do not get allocated to each county in the report. There was also minor timing issue with refunds issued that were not reflected in the report.   </t>
  </si>
  <si>
    <t>Foot Note Email 12/13/16</t>
  </si>
  <si>
    <t>January 2017</t>
  </si>
  <si>
    <t>Note:  Empty cells indicate no lodging taxes were reported for that month.   Taxable Sales figures used starting with January 2015 to current.</t>
  </si>
  <si>
    <t>February 2017</t>
  </si>
  <si>
    <t>March 2017</t>
  </si>
  <si>
    <t>April 2017</t>
  </si>
  <si>
    <t>May 2017</t>
  </si>
  <si>
    <t>June 2017</t>
  </si>
  <si>
    <t>July 2017</t>
  </si>
  <si>
    <t>August 2017</t>
  </si>
  <si>
    <t>September 2017</t>
  </si>
  <si>
    <t>FY18 MONTHLY REGIONAL COLLECTION AVAILABLE</t>
  </si>
  <si>
    <t>FY18</t>
  </si>
  <si>
    <t>Chg from FY17</t>
  </si>
  <si>
    <t>JUL (A)</t>
  </si>
  <si>
    <t>AUG (A)</t>
  </si>
  <si>
    <t>SEP (A)</t>
  </si>
  <si>
    <t>OCT (A)</t>
  </si>
  <si>
    <t>October 2017</t>
  </si>
  <si>
    <t>NOV (A)</t>
  </si>
  <si>
    <t>November 2017</t>
  </si>
  <si>
    <t>DEC (A)</t>
  </si>
  <si>
    <t>December 2017</t>
  </si>
  <si>
    <t>JAN (A)</t>
  </si>
  <si>
    <t>January 2018</t>
  </si>
  <si>
    <t>April 2018</t>
  </si>
  <si>
    <t>May 2018</t>
  </si>
  <si>
    <t>June 2018</t>
  </si>
  <si>
    <t>July 2018</t>
  </si>
  <si>
    <t>August 2018</t>
  </si>
  <si>
    <t>September 2018</t>
  </si>
  <si>
    <t>October 2018</t>
  </si>
  <si>
    <t>November 2018</t>
  </si>
  <si>
    <t>December 2018</t>
  </si>
  <si>
    <t>FEB (A)</t>
  </si>
  <si>
    <t>MAR (A)</t>
  </si>
  <si>
    <t>APR (A)</t>
  </si>
  <si>
    <t>MAY (A)</t>
  </si>
  <si>
    <t>JUN (A)</t>
  </si>
  <si>
    <t>MAR - JUN(A)</t>
  </si>
  <si>
    <t>Feb 2018</t>
  </si>
  <si>
    <t>Mar 2018</t>
  </si>
  <si>
    <t>FY19</t>
  </si>
  <si>
    <t>Chg from FY18</t>
  </si>
  <si>
    <t>**Variance between Collection by Region and Overall Collections is due to distribution of funds. Some payments are posted to T&amp;C accounts  as instructed by the taxpayer but are actually intended for payment of other tax types.</t>
  </si>
  <si>
    <t>January 2019</t>
  </si>
  <si>
    <t>February 2019</t>
  </si>
  <si>
    <t>March 2019</t>
  </si>
  <si>
    <t>April 2019</t>
  </si>
  <si>
    <t>May 2019</t>
  </si>
  <si>
    <t>June 2019</t>
  </si>
  <si>
    <t>FY20</t>
  </si>
  <si>
    <t>July 2019</t>
  </si>
  <si>
    <t>August 2019</t>
  </si>
  <si>
    <t>September 2019</t>
  </si>
  <si>
    <t>October 2019</t>
  </si>
  <si>
    <t>November 2019</t>
  </si>
  <si>
    <t>December 2019</t>
  </si>
  <si>
    <t>January 2020</t>
  </si>
  <si>
    <t>February 2020</t>
  </si>
  <si>
    <t>March 2020</t>
  </si>
  <si>
    <t>April 2020</t>
  </si>
  <si>
    <t>May 2020</t>
  </si>
  <si>
    <t>June 2020</t>
  </si>
  <si>
    <t>Chg from FY19</t>
  </si>
  <si>
    <t>Chg from FY20</t>
  </si>
  <si>
    <t>FY21</t>
  </si>
  <si>
    <t>July 2020</t>
  </si>
  <si>
    <t>August 2020</t>
  </si>
  <si>
    <t>Sept 2020</t>
  </si>
  <si>
    <t>MONTHLY COLLECTION STATUS REPORT</t>
  </si>
  <si>
    <t>MONTHLY DISTRIBUTION REPORT</t>
  </si>
  <si>
    <t xml:space="preserve">Current Fiscal year increase </t>
  </si>
  <si>
    <t>(decrease) over previous</t>
  </si>
  <si>
    <t xml:space="preserve">ACTUAL OVER/(UNDER) PROJECTED </t>
  </si>
  <si>
    <t>MONTHLY COLLECTION REPORT</t>
  </si>
  <si>
    <t>Calendar Year 2020</t>
  </si>
  <si>
    <t>Oct 2020</t>
  </si>
  <si>
    <t>Nov 2020</t>
  </si>
  <si>
    <t>Dec 2020</t>
  </si>
  <si>
    <t>Calendar Year 2021</t>
  </si>
  <si>
    <t>January 2021</t>
  </si>
  <si>
    <t>February 2021</t>
  </si>
  <si>
    <t>March 2021</t>
  </si>
  <si>
    <t>April 2021</t>
  </si>
  <si>
    <t>May 2021</t>
  </si>
  <si>
    <t>June 2021</t>
  </si>
  <si>
    <t>July 2021</t>
  </si>
  <si>
    <t>August 2021</t>
  </si>
  <si>
    <t>Sept 2021</t>
  </si>
  <si>
    <t>Oct 2021</t>
  </si>
  <si>
    <t>Nov 2021</t>
  </si>
  <si>
    <t>Dec 2021</t>
  </si>
  <si>
    <t>Chg from FY21</t>
  </si>
  <si>
    <t>FY22</t>
  </si>
  <si>
    <t>Jan 2022</t>
  </si>
  <si>
    <t>Calendar Year 2022</t>
  </si>
  <si>
    <t>Feb 2022</t>
  </si>
  <si>
    <t>Mar 2022</t>
  </si>
  <si>
    <t>Apr 2022</t>
  </si>
  <si>
    <t>May 2022</t>
  </si>
  <si>
    <t>Jun 2022</t>
  </si>
  <si>
    <t>Jul 2022</t>
  </si>
  <si>
    <t>Aug 2022</t>
  </si>
  <si>
    <t>Sep 2022</t>
  </si>
  <si>
    <t>Oct 2022</t>
  </si>
  <si>
    <t>Nov 2022</t>
  </si>
  <si>
    <t>Dec 2022</t>
  </si>
  <si>
    <t>FY23</t>
  </si>
  <si>
    <t>Chg from FY22</t>
  </si>
  <si>
    <t>FY24</t>
  </si>
  <si>
    <t>Chg from FY23</t>
  </si>
  <si>
    <t>*YEAR TO DATE PROJECTIONS BASED ON FY24 ACTUAL RECEIPTS PLUS 5% GROWTH ESTIMATE</t>
  </si>
  <si>
    <t>Calendar Year 2024</t>
  </si>
  <si>
    <t>FY25</t>
  </si>
  <si>
    <t>Chg from FY24</t>
  </si>
  <si>
    <t>Calendar Year 2025</t>
  </si>
  <si>
    <t>Chg from FY25</t>
  </si>
  <si>
    <t>FY26</t>
  </si>
  <si>
    <t>July</t>
  </si>
  <si>
    <t>August</t>
  </si>
  <si>
    <t>September</t>
  </si>
  <si>
    <t>October</t>
  </si>
  <si>
    <t>November</t>
  </si>
  <si>
    <t>December</t>
  </si>
  <si>
    <t>January</t>
  </si>
  <si>
    <t>February</t>
  </si>
  <si>
    <t>March</t>
  </si>
  <si>
    <t>April</t>
  </si>
  <si>
    <t>May</t>
  </si>
  <si>
    <t>June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</si>
</sst>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_);\(&quot;$&quot;#,##0\)"/>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0.00\ ;\(#,##0.00\)"/>
    <numFmt numFmtId="167" formatCode="#,##0.00_);\(&quot;$&quot;#,##0.00\)"/>
    <numFmt numFmtId="168" formatCode="&quot;$&quot;#,##0.00;\(&quot;$&quot;#,##0.00\)"/>
    <numFmt numFmtId="169" formatCode="0.00%;\(0.00%\)"/>
    <numFmt numFmtId="170" formatCode="&quot;$&quot;#,##0.00\);[Red]\(&quot;$&quot;#,##0.00\)"/>
    <numFmt numFmtId="171" formatCode="&quot;$&quot;#,##0.00"/>
    <numFmt numFmtId="172" formatCode="[$-409]mmmm\-yy;@"/>
  </numFmts>
  <fonts count="37">
    <font>
      <sz val="11"/>
      <color theme="1"/>
      <name val="Calibri"/>
      <family val="2"/>
      <scheme val="minor"/>
    </font>
    <font>
      <sz val="11"/>
      <color theme="1"/>
      <name val="Calibri"/>
      <family val="2"/>
      <scheme val="minor"/>
    </font>
    <font>
      <sz val="10"/>
      <name val="Calibri"/>
      <family val="2"/>
      <scheme val="minor"/>
    </font>
    <font>
      <b/>
      <sz val="10"/>
      <name val="Calibri"/>
      <family val="2"/>
      <scheme val="minor"/>
    </font>
    <font>
      <sz val="8"/>
      <name val="Arial"/>
      <family val="2"/>
    </font>
    <font>
      <sz val="9"/>
      <name val="Calibri"/>
      <family val="2"/>
      <scheme val="minor"/>
    </font>
    <font>
      <b/>
      <sz val="9"/>
      <name val="Arial"/>
      <family val="2"/>
    </font>
    <font>
      <sz val="9"/>
      <name val="Arial"/>
      <family val="2"/>
    </font>
    <font>
      <sz val="10"/>
      <name val="Geneva"/>
    </font>
    <font>
      <b/>
      <sz val="9"/>
      <name val="Geneva"/>
    </font>
    <font>
      <b/>
      <sz val="10"/>
      <name val="Geneva"/>
    </font>
    <font>
      <b/>
      <sz val="10"/>
      <name val="Arial"/>
      <family val="2"/>
    </font>
    <font>
      <sz val="10"/>
      <name val="Arial"/>
      <family val="2"/>
    </font>
    <font>
      <sz val="10"/>
      <color theme="1"/>
      <name val="Calibri"/>
      <family val="2"/>
      <scheme val="minor"/>
    </font>
    <font>
      <b/>
      <sz val="11"/>
      <name val="Arial"/>
      <family val="2"/>
    </font>
    <font>
      <b/>
      <sz val="14"/>
      <name val="Arial"/>
      <family val="2"/>
    </font>
    <font>
      <sz val="10"/>
      <color theme="1"/>
      <name val="Arial"/>
      <family val="2"/>
    </font>
    <font>
      <b/>
      <sz val="10"/>
      <color theme="1"/>
      <name val="Arial"/>
      <family val="2"/>
    </font>
    <font>
      <b/>
      <sz val="14"/>
      <color theme="1"/>
      <name val="Arial"/>
      <family val="2"/>
    </font>
    <font>
      <b/>
      <sz val="10"/>
      <color rgb="FFFF0000"/>
      <name val="Arial"/>
      <family val="2"/>
    </font>
    <font>
      <sz val="9"/>
      <color indexed="81"/>
      <name val="Tahoma"/>
      <family val="2"/>
    </font>
    <font>
      <b/>
      <sz val="9"/>
      <color indexed="81"/>
      <name val="Tahoma"/>
      <family val="2"/>
    </font>
    <font>
      <b/>
      <sz val="9"/>
      <name val="Arial Narrow"/>
      <family val="2"/>
    </font>
    <font>
      <sz val="11"/>
      <color theme="1"/>
      <name val="Arial Narrow"/>
      <family val="2"/>
    </font>
    <font>
      <sz val="11"/>
      <color theme="5" tint="-0.249977111117893"/>
      <name val="Arial Narrow"/>
      <family val="2"/>
    </font>
    <font>
      <b/>
      <sz val="11"/>
      <name val="Arial Narrow"/>
      <family val="2"/>
    </font>
    <font>
      <b/>
      <sz val="11"/>
      <color theme="1"/>
      <name val="Arial Narrow"/>
      <family val="2"/>
    </font>
    <font>
      <b/>
      <sz val="11"/>
      <color indexed="10"/>
      <name val="Arial"/>
      <family val="2"/>
    </font>
    <font>
      <sz val="9"/>
      <color theme="5" tint="0.39997558519241921"/>
      <name val="Arial"/>
      <family val="2"/>
    </font>
    <font>
      <sz val="11"/>
      <name val="Arial"/>
      <family val="2"/>
    </font>
    <font>
      <b/>
      <sz val="11"/>
      <color indexed="8"/>
      <name val="Arial"/>
      <family val="2"/>
    </font>
    <font>
      <b/>
      <sz val="12"/>
      <name val="Arial"/>
      <family val="2"/>
    </font>
    <font>
      <sz val="9"/>
      <color theme="1"/>
      <name val="Arial"/>
      <family val="2"/>
    </font>
    <font>
      <sz val="10"/>
      <color rgb="FF1F497D"/>
      <name val="Calibri"/>
      <family val="2"/>
      <scheme val="minor"/>
    </font>
    <font>
      <b/>
      <sz val="10"/>
      <color rgb="FF1F497D"/>
      <name val="Times New Roman"/>
      <family val="1"/>
    </font>
    <font>
      <b/>
      <sz val="12"/>
      <color theme="1"/>
      <name val="Arial"/>
      <family val="2"/>
    </font>
    <font>
      <sz val="8"/>
      <name val="Calibri"/>
      <family val="2"/>
      <scheme val="minor"/>
    </font>
  </fonts>
  <fills count="19">
    <fill>
      <patternFill patternType="none"/>
    </fill>
    <fill>
      <patternFill patternType="gray125"/>
    </fill>
    <fill>
      <patternFill patternType="solid">
        <fgColor theme="4" tint="0.79998168889431442"/>
        <bgColor indexed="64"/>
      </patternFill>
    </fill>
    <fill>
      <patternFill patternType="solid">
        <fgColor rgb="FFF7A1D8"/>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rgb="FF99CCFF"/>
        <bgColor indexed="64"/>
      </patternFill>
    </fill>
    <fill>
      <patternFill patternType="solid">
        <fgColor rgb="FFCC99FF"/>
        <bgColor indexed="64"/>
      </patternFill>
    </fill>
    <fill>
      <patternFill patternType="solid">
        <fgColor rgb="FFFF9966"/>
        <bgColor indexed="64"/>
      </patternFill>
    </fill>
    <fill>
      <patternFill patternType="solid">
        <fgColor rgb="FFFF99CC"/>
        <bgColor indexed="64"/>
      </patternFill>
    </fill>
    <fill>
      <patternFill patternType="solid">
        <fgColor theme="5" tint="0.39997558519241921"/>
        <bgColor indexed="64"/>
      </patternFill>
    </fill>
    <fill>
      <patternFill patternType="solid">
        <fgColor theme="1" tint="0.499984740745262"/>
        <bgColor indexed="64"/>
      </patternFill>
    </fill>
    <fill>
      <patternFill patternType="solid">
        <fgColor theme="7" tint="0.59999389629810485"/>
        <bgColor indexed="64"/>
      </patternFill>
    </fill>
    <fill>
      <patternFill patternType="solid">
        <fgColor rgb="FF5F5F5F"/>
        <bgColor indexed="64"/>
      </patternFill>
    </fill>
    <fill>
      <patternFill patternType="solid">
        <fgColor theme="2" tint="-0.499984740745262"/>
        <bgColor indexed="64"/>
      </patternFill>
    </fill>
  </fills>
  <borders count="4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auto="1"/>
      </top>
      <bottom/>
      <diagonal/>
    </border>
    <border>
      <left/>
      <right/>
      <top/>
      <bottom style="double">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diagonalUp="1">
      <left style="medium">
        <color indexed="64"/>
      </left>
      <right/>
      <top/>
      <bottom/>
      <diagonal style="thin">
        <color indexed="64"/>
      </diagonal>
    </border>
    <border diagonalUp="1">
      <left/>
      <right style="medium">
        <color indexed="64"/>
      </right>
      <top/>
      <bottom/>
      <diagonal style="thin">
        <color indexed="64"/>
      </diagonal>
    </border>
    <border diagonalUp="1">
      <left style="thin">
        <color indexed="64"/>
      </left>
      <right style="medium">
        <color indexed="64"/>
      </right>
      <top/>
      <bottom/>
      <diagonal style="thin">
        <color indexed="64"/>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thin">
        <color auto="1"/>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31">
    <xf numFmtId="0" fontId="0" fillId="0" borderId="0" xfId="0"/>
    <xf numFmtId="164" fontId="2" fillId="0" borderId="0" xfId="1" applyNumberFormat="1" applyFont="1"/>
    <xf numFmtId="0" fontId="2" fillId="0" borderId="0" xfId="0" applyFont="1"/>
    <xf numFmtId="0" fontId="2" fillId="0" borderId="0" xfId="0" applyFont="1" applyAlignment="1">
      <alignment horizontal="left"/>
    </xf>
    <xf numFmtId="0" fontId="2" fillId="0" borderId="0" xfId="0" applyFont="1" applyAlignment="1">
      <alignment wrapText="1"/>
    </xf>
    <xf numFmtId="3" fontId="4" fillId="0" borderId="0" xfId="0" applyNumberFormat="1" applyFont="1"/>
    <xf numFmtId="3" fontId="4" fillId="0" borderId="0" xfId="0" applyNumberFormat="1" applyFont="1" applyAlignment="1">
      <alignment horizontal="center"/>
    </xf>
    <xf numFmtId="164" fontId="5" fillId="0" borderId="0" xfId="1" applyNumberFormat="1" applyFont="1"/>
    <xf numFmtId="17" fontId="3" fillId="0" borderId="0" xfId="0" applyNumberFormat="1" applyFont="1" applyAlignment="1">
      <alignment horizontal="left"/>
    </xf>
    <xf numFmtId="3" fontId="2" fillId="0" borderId="0" xfId="0" applyNumberFormat="1" applyFont="1"/>
    <xf numFmtId="0" fontId="7" fillId="0" borderId="0" xfId="0" applyFont="1"/>
    <xf numFmtId="0" fontId="7" fillId="0" borderId="0" xfId="0" applyFont="1" applyAlignment="1">
      <alignment horizontal="left"/>
    </xf>
    <xf numFmtId="166" fontId="7" fillId="0" borderId="0" xfId="0" applyNumberFormat="1" applyFont="1"/>
    <xf numFmtId="166" fontId="6" fillId="0" borderId="0" xfId="0" applyNumberFormat="1" applyFont="1"/>
    <xf numFmtId="0" fontId="6" fillId="0" borderId="0" xfId="0" applyFont="1" applyAlignment="1">
      <alignment horizontal="center"/>
    </xf>
    <xf numFmtId="166" fontId="6" fillId="0" borderId="0" xfId="0" applyNumberFormat="1" applyFont="1" applyAlignment="1">
      <alignment horizontal="center"/>
    </xf>
    <xf numFmtId="0" fontId="6" fillId="0" borderId="0" xfId="0" applyFont="1"/>
    <xf numFmtId="166" fontId="6" fillId="0" borderId="1" xfId="0" applyNumberFormat="1" applyFont="1" applyBorder="1" applyAlignment="1">
      <alignment horizontal="center"/>
    </xf>
    <xf numFmtId="43" fontId="7" fillId="0" borderId="0" xfId="1" applyFont="1"/>
    <xf numFmtId="168" fontId="6" fillId="0" borderId="0" xfId="0" applyNumberFormat="1" applyFont="1" applyAlignment="1">
      <alignment horizontal="left"/>
    </xf>
    <xf numFmtId="168" fontId="6" fillId="0" borderId="3" xfId="0" applyNumberFormat="1" applyFont="1" applyBorder="1"/>
    <xf numFmtId="168" fontId="6" fillId="0" borderId="4" xfId="0" applyNumberFormat="1" applyFont="1" applyBorder="1"/>
    <xf numFmtId="168" fontId="6" fillId="0" borderId="0" xfId="0" applyNumberFormat="1" applyFont="1"/>
    <xf numFmtId="7" fontId="7" fillId="0" borderId="0" xfId="0" applyNumberFormat="1" applyFont="1"/>
    <xf numFmtId="4" fontId="7" fillId="0" borderId="0" xfId="0" applyNumberFormat="1" applyFont="1"/>
    <xf numFmtId="168" fontId="6" fillId="0" borderId="5" xfId="0" applyNumberFormat="1" applyFont="1" applyBorder="1"/>
    <xf numFmtId="168" fontId="6" fillId="0" borderId="6" xfId="0" applyNumberFormat="1" applyFont="1" applyBorder="1"/>
    <xf numFmtId="0" fontId="9" fillId="0" borderId="0" xfId="0" applyFont="1"/>
    <xf numFmtId="5" fontId="0" fillId="0" borderId="0" xfId="0" applyNumberFormat="1"/>
    <xf numFmtId="7" fontId="0" fillId="0" borderId="0" xfId="0" applyNumberFormat="1"/>
    <xf numFmtId="5" fontId="9" fillId="0" borderId="0" xfId="0" applyNumberFormat="1" applyFont="1"/>
    <xf numFmtId="0" fontId="8" fillId="0" borderId="0" xfId="0" applyFont="1"/>
    <xf numFmtId="0" fontId="8" fillId="0" borderId="0" xfId="0" applyFont="1" applyAlignment="1">
      <alignment horizontal="left"/>
    </xf>
    <xf numFmtId="7" fontId="8" fillId="0" borderId="0" xfId="0" applyNumberFormat="1" applyFont="1"/>
    <xf numFmtId="4" fontId="8" fillId="0" borderId="0" xfId="0" applyNumberFormat="1" applyFont="1"/>
    <xf numFmtId="170" fontId="8" fillId="0" borderId="0" xfId="0" applyNumberFormat="1" applyFont="1"/>
    <xf numFmtId="8" fontId="8" fillId="0" borderId="0" xfId="0" applyNumberFormat="1" applyFont="1"/>
    <xf numFmtId="9" fontId="0" fillId="0" borderId="0" xfId="3" applyFont="1"/>
    <xf numFmtId="0" fontId="12" fillId="0" borderId="0" xfId="0" applyFont="1"/>
    <xf numFmtId="0" fontId="13" fillId="0" borderId="0" xfId="0" applyFont="1"/>
    <xf numFmtId="164" fontId="12" fillId="0" borderId="0" xfId="1" applyNumberFormat="1" applyFont="1"/>
    <xf numFmtId="164" fontId="7" fillId="0" borderId="0" xfId="1" applyNumberFormat="1" applyFont="1"/>
    <xf numFmtId="17" fontId="12" fillId="0" borderId="0" xfId="0" applyNumberFormat="1" applyFont="1" applyAlignment="1">
      <alignment horizontal="left"/>
    </xf>
    <xf numFmtId="164" fontId="11" fillId="2" borderId="8" xfId="1" applyNumberFormat="1" applyFont="1" applyFill="1" applyBorder="1"/>
    <xf numFmtId="17" fontId="12" fillId="0" borderId="9" xfId="0" applyNumberFormat="1" applyFont="1" applyBorder="1" applyAlignment="1">
      <alignment horizontal="left"/>
    </xf>
    <xf numFmtId="164" fontId="12" fillId="0" borderId="9" xfId="1" applyNumberFormat="1" applyFont="1" applyBorder="1"/>
    <xf numFmtId="17" fontId="12" fillId="0" borderId="4" xfId="0" applyNumberFormat="1" applyFont="1" applyBorder="1" applyAlignment="1">
      <alignment horizontal="left"/>
    </xf>
    <xf numFmtId="164" fontId="12" fillId="0" borderId="4" xfId="1" applyNumberFormat="1" applyFont="1" applyBorder="1"/>
    <xf numFmtId="17" fontId="11" fillId="0" borderId="8" xfId="0" applyNumberFormat="1" applyFont="1" applyBorder="1" applyAlignment="1">
      <alignment horizontal="left"/>
    </xf>
    <xf numFmtId="164" fontId="11" fillId="0" borderId="8" xfId="1" applyNumberFormat="1" applyFont="1" applyBorder="1"/>
    <xf numFmtId="3" fontId="12" fillId="0" borderId="9" xfId="0" applyNumberFormat="1" applyFont="1" applyBorder="1"/>
    <xf numFmtId="3" fontId="12" fillId="0" borderId="4" xfId="0" applyNumberFormat="1" applyFont="1" applyBorder="1"/>
    <xf numFmtId="0" fontId="11" fillId="3" borderId="8" xfId="0" applyFont="1" applyFill="1" applyBorder="1" applyAlignment="1">
      <alignment horizontal="left"/>
    </xf>
    <xf numFmtId="165" fontId="11" fillId="3" borderId="8" xfId="3" applyNumberFormat="1" applyFont="1" applyFill="1" applyBorder="1"/>
    <xf numFmtId="0" fontId="11" fillId="2" borderId="8" xfId="0" applyFont="1" applyFill="1" applyBorder="1" applyAlignment="1">
      <alignment horizontal="left"/>
    </xf>
    <xf numFmtId="17" fontId="11" fillId="5" borderId="8" xfId="0" applyNumberFormat="1" applyFont="1" applyFill="1" applyBorder="1" applyAlignment="1">
      <alignment horizontal="left"/>
    </xf>
    <xf numFmtId="10" fontId="11" fillId="5" borderId="8" xfId="1" applyNumberFormat="1" applyFont="1" applyFill="1" applyBorder="1"/>
    <xf numFmtId="17" fontId="12" fillId="2" borderId="12" xfId="0" applyNumberFormat="1" applyFont="1" applyFill="1" applyBorder="1" applyAlignment="1">
      <alignment horizontal="left"/>
    </xf>
    <xf numFmtId="164" fontId="7" fillId="2" borderId="12" xfId="1" applyNumberFormat="1" applyFont="1" applyFill="1" applyBorder="1"/>
    <xf numFmtId="17" fontId="12" fillId="2" borderId="13" xfId="0" applyNumberFormat="1" applyFont="1" applyFill="1" applyBorder="1" applyAlignment="1">
      <alignment horizontal="left"/>
    </xf>
    <xf numFmtId="164" fontId="7" fillId="2" borderId="13" xfId="1" applyNumberFormat="1" applyFont="1" applyFill="1" applyBorder="1"/>
    <xf numFmtId="17" fontId="12" fillId="2" borderId="14" xfId="0" applyNumberFormat="1" applyFont="1" applyFill="1" applyBorder="1" applyAlignment="1">
      <alignment horizontal="left"/>
    </xf>
    <xf numFmtId="164" fontId="7" fillId="2" borderId="14" xfId="1" applyNumberFormat="1" applyFont="1" applyFill="1" applyBorder="1"/>
    <xf numFmtId="0" fontId="14" fillId="6" borderId="10" xfId="0" applyFont="1" applyFill="1" applyBorder="1" applyAlignment="1">
      <alignment horizontal="left" vertical="center" wrapText="1"/>
    </xf>
    <xf numFmtId="164" fontId="14" fillId="6" borderId="8" xfId="1" applyNumberFormat="1" applyFont="1" applyFill="1" applyBorder="1" applyAlignment="1">
      <alignment horizontal="center" vertical="center" wrapText="1"/>
    </xf>
    <xf numFmtId="164" fontId="14" fillId="6" borderId="8" xfId="1" applyNumberFormat="1" applyFont="1" applyFill="1" applyBorder="1" applyAlignment="1">
      <alignment vertical="center" wrapText="1"/>
    </xf>
    <xf numFmtId="164" fontId="14" fillId="6" borderId="11" xfId="1" applyNumberFormat="1" applyFont="1" applyFill="1" applyBorder="1" applyAlignment="1">
      <alignment horizontal="center" vertical="center" wrapText="1"/>
    </xf>
    <xf numFmtId="0" fontId="16" fillId="0" borderId="0" xfId="0" applyFont="1"/>
    <xf numFmtId="164" fontId="11" fillId="0" borderId="17" xfId="1" applyNumberFormat="1" applyFont="1" applyBorder="1"/>
    <xf numFmtId="164" fontId="11" fillId="7" borderId="17" xfId="1" applyNumberFormat="1" applyFont="1" applyFill="1" applyBorder="1"/>
    <xf numFmtId="164" fontId="12" fillId="7" borderId="0" xfId="1" applyNumberFormat="1" applyFont="1" applyFill="1"/>
    <xf numFmtId="164" fontId="11" fillId="7" borderId="15" xfId="1" applyNumberFormat="1" applyFont="1" applyFill="1" applyBorder="1"/>
    <xf numFmtId="164" fontId="11" fillId="7" borderId="21" xfId="1" applyNumberFormat="1" applyFont="1" applyFill="1" applyBorder="1"/>
    <xf numFmtId="164" fontId="11" fillId="7" borderId="22" xfId="1" applyNumberFormat="1" applyFont="1" applyFill="1" applyBorder="1"/>
    <xf numFmtId="164" fontId="11" fillId="8" borderId="17" xfId="1" applyNumberFormat="1" applyFont="1" applyFill="1" applyBorder="1"/>
    <xf numFmtId="164" fontId="12" fillId="8" borderId="0" xfId="1" applyNumberFormat="1" applyFont="1" applyFill="1"/>
    <xf numFmtId="164" fontId="11" fillId="8" borderId="15" xfId="1" applyNumberFormat="1" applyFont="1" applyFill="1" applyBorder="1"/>
    <xf numFmtId="164" fontId="11" fillId="8" borderId="21" xfId="1" applyNumberFormat="1" applyFont="1" applyFill="1" applyBorder="1"/>
    <xf numFmtId="164" fontId="11" fillId="8" borderId="22" xfId="1" applyNumberFormat="1" applyFont="1" applyFill="1" applyBorder="1"/>
    <xf numFmtId="164" fontId="11" fillId="9" borderId="17" xfId="1" applyNumberFormat="1" applyFont="1" applyFill="1" applyBorder="1"/>
    <xf numFmtId="164" fontId="12" fillId="9" borderId="0" xfId="1" applyNumberFormat="1" applyFont="1" applyFill="1"/>
    <xf numFmtId="164" fontId="11" fillId="9" borderId="15" xfId="1" applyNumberFormat="1" applyFont="1" applyFill="1" applyBorder="1"/>
    <xf numFmtId="164" fontId="11" fillId="9" borderId="21" xfId="1" applyNumberFormat="1" applyFont="1" applyFill="1" applyBorder="1"/>
    <xf numFmtId="164" fontId="11" fillId="9" borderId="22" xfId="1" applyNumberFormat="1" applyFont="1" applyFill="1" applyBorder="1"/>
    <xf numFmtId="164" fontId="11" fillId="10" borderId="17" xfId="1" applyNumberFormat="1" applyFont="1" applyFill="1" applyBorder="1"/>
    <xf numFmtId="164" fontId="12" fillId="10" borderId="0" xfId="1" applyNumberFormat="1" applyFont="1" applyFill="1"/>
    <xf numFmtId="164" fontId="11" fillId="10" borderId="15" xfId="1" applyNumberFormat="1" applyFont="1" applyFill="1" applyBorder="1"/>
    <xf numFmtId="164" fontId="11" fillId="10" borderId="21" xfId="1" applyNumberFormat="1" applyFont="1" applyFill="1" applyBorder="1"/>
    <xf numFmtId="164" fontId="11" fillId="10" borderId="22" xfId="1" applyNumberFormat="1" applyFont="1" applyFill="1" applyBorder="1"/>
    <xf numFmtId="164" fontId="11" fillId="11" borderId="17" xfId="1" applyNumberFormat="1" applyFont="1" applyFill="1" applyBorder="1"/>
    <xf numFmtId="164" fontId="12" fillId="11" borderId="0" xfId="1" applyNumberFormat="1" applyFont="1" applyFill="1"/>
    <xf numFmtId="164" fontId="11" fillId="11" borderId="15" xfId="1" applyNumberFormat="1" applyFont="1" applyFill="1" applyBorder="1"/>
    <xf numFmtId="164" fontId="11" fillId="11" borderId="21" xfId="1" applyNumberFormat="1" applyFont="1" applyFill="1" applyBorder="1"/>
    <xf numFmtId="164" fontId="11" fillId="11" borderId="22" xfId="1" applyNumberFormat="1" applyFont="1" applyFill="1" applyBorder="1"/>
    <xf numFmtId="164" fontId="11" fillId="12" borderId="17" xfId="1" applyNumberFormat="1" applyFont="1" applyFill="1" applyBorder="1"/>
    <xf numFmtId="164" fontId="12" fillId="12" borderId="0" xfId="1" applyNumberFormat="1" applyFont="1" applyFill="1"/>
    <xf numFmtId="164" fontId="11" fillId="12" borderId="15" xfId="1" applyNumberFormat="1" applyFont="1" applyFill="1" applyBorder="1"/>
    <xf numFmtId="164" fontId="11" fillId="12" borderId="21" xfId="1" applyNumberFormat="1" applyFont="1" applyFill="1" applyBorder="1"/>
    <xf numFmtId="164" fontId="11" fillId="12" borderId="22" xfId="1" applyNumberFormat="1" applyFont="1" applyFill="1" applyBorder="1"/>
    <xf numFmtId="164" fontId="11" fillId="13" borderId="17" xfId="1" applyNumberFormat="1" applyFont="1" applyFill="1" applyBorder="1"/>
    <xf numFmtId="164" fontId="12" fillId="13" borderId="0" xfId="1" applyNumberFormat="1" applyFont="1" applyFill="1"/>
    <xf numFmtId="164" fontId="11" fillId="13" borderId="15" xfId="1" applyNumberFormat="1" applyFont="1" applyFill="1" applyBorder="1"/>
    <xf numFmtId="164" fontId="11" fillId="13" borderId="21" xfId="1" applyNumberFormat="1" applyFont="1" applyFill="1" applyBorder="1"/>
    <xf numFmtId="164" fontId="11" fillId="13" borderId="22" xfId="1" applyNumberFormat="1" applyFont="1" applyFill="1" applyBorder="1"/>
    <xf numFmtId="164" fontId="11" fillId="6" borderId="15" xfId="1" applyNumberFormat="1" applyFont="1" applyFill="1" applyBorder="1" applyAlignment="1">
      <alignment vertical="center"/>
    </xf>
    <xf numFmtId="164" fontId="11" fillId="6" borderId="21" xfId="1" applyNumberFormat="1" applyFont="1" applyFill="1" applyBorder="1" applyAlignment="1">
      <alignment vertical="center"/>
    </xf>
    <xf numFmtId="164" fontId="11" fillId="6" borderId="22" xfId="1" applyNumberFormat="1" applyFont="1" applyFill="1" applyBorder="1" applyAlignment="1">
      <alignment vertical="center"/>
    </xf>
    <xf numFmtId="0" fontId="16" fillId="0" borderId="0" xfId="0" applyFont="1" applyAlignment="1">
      <alignment horizontal="left"/>
    </xf>
    <xf numFmtId="0" fontId="23" fillId="0" borderId="0" xfId="0" applyFont="1"/>
    <xf numFmtId="0" fontId="22" fillId="0" borderId="0" xfId="0" applyFont="1"/>
    <xf numFmtId="17" fontId="23" fillId="0" borderId="0" xfId="0" applyNumberFormat="1" applyFont="1"/>
    <xf numFmtId="5" fontId="23" fillId="0" borderId="0" xfId="0" applyNumberFormat="1" applyFont="1"/>
    <xf numFmtId="5" fontId="23" fillId="0" borderId="0" xfId="0" applyNumberFormat="1" applyFont="1" applyAlignment="1">
      <alignment horizontal="left"/>
    </xf>
    <xf numFmtId="0" fontId="23" fillId="0" borderId="0" xfId="0" applyFont="1" applyAlignment="1">
      <alignment horizontal="left"/>
    </xf>
    <xf numFmtId="0" fontId="25" fillId="0" borderId="0" xfId="0" applyFont="1"/>
    <xf numFmtId="0" fontId="25" fillId="0" borderId="0" xfId="0" applyFont="1" applyAlignment="1">
      <alignment horizontal="left"/>
    </xf>
    <xf numFmtId="169" fontId="25" fillId="0" borderId="0" xfId="0" applyNumberFormat="1" applyFont="1"/>
    <xf numFmtId="5" fontId="25" fillId="0" borderId="0" xfId="0" applyNumberFormat="1" applyFont="1"/>
    <xf numFmtId="5" fontId="25" fillId="0" borderId="0" xfId="0" applyNumberFormat="1" applyFont="1" applyAlignment="1">
      <alignment horizontal="left"/>
    </xf>
    <xf numFmtId="169" fontId="25" fillId="0" borderId="24" xfId="0" applyNumberFormat="1" applyFont="1" applyBorder="1"/>
    <xf numFmtId="49" fontId="24" fillId="0" borderId="25" xfId="0" applyNumberFormat="1" applyFont="1" applyBorder="1" applyAlignment="1">
      <alignment horizontal="left"/>
    </xf>
    <xf numFmtId="0" fontId="24" fillId="0" borderId="25" xfId="0" applyFont="1" applyBorder="1"/>
    <xf numFmtId="0" fontId="25" fillId="0" borderId="25" xfId="0" applyFont="1" applyBorder="1"/>
    <xf numFmtId="0" fontId="23" fillId="0" borderId="25" xfId="0" applyFont="1" applyBorder="1"/>
    <xf numFmtId="0" fontId="26" fillId="0" borderId="1" xfId="0" applyFont="1" applyBorder="1" applyAlignment="1">
      <alignment horizontal="center"/>
    </xf>
    <xf numFmtId="167" fontId="28" fillId="0" borderId="1" xfId="2" applyNumberFormat="1" applyFont="1" applyBorder="1"/>
    <xf numFmtId="0" fontId="28" fillId="0" borderId="0" xfId="0" applyFont="1"/>
    <xf numFmtId="4" fontId="28" fillId="0" borderId="1" xfId="0" applyNumberFormat="1" applyFont="1" applyBorder="1"/>
    <xf numFmtId="17" fontId="12" fillId="0" borderId="26" xfId="0" applyNumberFormat="1" applyFont="1" applyBorder="1" applyAlignment="1">
      <alignment horizontal="left"/>
    </xf>
    <xf numFmtId="166" fontId="29" fillId="0" borderId="0" xfId="0" applyNumberFormat="1" applyFont="1"/>
    <xf numFmtId="0" fontId="29" fillId="0" borderId="0" xfId="0" applyFont="1" applyAlignment="1">
      <alignment horizontal="center"/>
    </xf>
    <xf numFmtId="0" fontId="29" fillId="0" borderId="0" xfId="0" applyFont="1"/>
    <xf numFmtId="0" fontId="29" fillId="0" borderId="0" xfId="0" applyFont="1" applyAlignment="1">
      <alignment horizontal="left"/>
    </xf>
    <xf numFmtId="7" fontId="29" fillId="0" borderId="0" xfId="0" applyNumberFormat="1" applyFont="1"/>
    <xf numFmtId="0" fontId="14" fillId="0" borderId="0" xfId="0" applyFont="1"/>
    <xf numFmtId="8" fontId="14" fillId="0" borderId="7" xfId="0" applyNumberFormat="1" applyFont="1" applyBorder="1"/>
    <xf numFmtId="4" fontId="29" fillId="0" borderId="0" xfId="0" applyNumberFormat="1" applyFont="1"/>
    <xf numFmtId="0" fontId="14" fillId="0" borderId="0" xfId="0" applyFont="1" applyAlignment="1">
      <alignment horizontal="center" vertical="center" wrapText="1"/>
    </xf>
    <xf numFmtId="0" fontId="11" fillId="0" borderId="0" xfId="0" applyFont="1" applyAlignment="1">
      <alignment horizontal="center" vertical="center"/>
    </xf>
    <xf numFmtId="0" fontId="14" fillId="15" borderId="15" xfId="0" applyFont="1" applyFill="1" applyBorder="1" applyAlignment="1">
      <alignment vertical="center"/>
    </xf>
    <xf numFmtId="0" fontId="11" fillId="15" borderId="30" xfId="0" applyFont="1" applyFill="1" applyBorder="1" applyAlignment="1">
      <alignment horizontal="center"/>
    </xf>
    <xf numFmtId="17" fontId="19" fillId="6" borderId="31" xfId="0" applyNumberFormat="1" applyFont="1" applyFill="1" applyBorder="1" applyAlignment="1">
      <alignment horizontal="center"/>
    </xf>
    <xf numFmtId="17" fontId="19" fillId="6" borderId="32" xfId="0" applyNumberFormat="1" applyFont="1" applyFill="1" applyBorder="1" applyAlignment="1">
      <alignment horizontal="center"/>
    </xf>
    <xf numFmtId="17" fontId="19" fillId="15" borderId="18" xfId="0" applyNumberFormat="1" applyFont="1" applyFill="1" applyBorder="1" applyAlignment="1">
      <alignment horizontal="center"/>
    </xf>
    <xf numFmtId="17" fontId="19" fillId="6" borderId="33" xfId="0" applyNumberFormat="1" applyFont="1" applyFill="1" applyBorder="1" applyAlignment="1">
      <alignment horizontal="center"/>
    </xf>
    <xf numFmtId="164" fontId="12" fillId="7" borderId="36" xfId="1" applyNumberFormat="1" applyFont="1" applyFill="1" applyBorder="1"/>
    <xf numFmtId="164" fontId="12" fillId="7" borderId="37" xfId="1" applyNumberFormat="1" applyFont="1" applyFill="1" applyBorder="1"/>
    <xf numFmtId="164" fontId="12" fillId="7" borderId="37" xfId="1" applyNumberFormat="1" applyFont="1" applyFill="1" applyBorder="1" applyAlignment="1">
      <alignment horizontal="right"/>
    </xf>
    <xf numFmtId="164" fontId="12" fillId="15" borderId="17" xfId="1" applyNumberFormat="1" applyFont="1" applyFill="1" applyBorder="1" applyAlignment="1">
      <alignment horizontal="right"/>
    </xf>
    <xf numFmtId="164" fontId="12" fillId="7" borderId="34" xfId="1" applyNumberFormat="1" applyFont="1" applyFill="1" applyBorder="1" applyAlignment="1">
      <alignment horizontal="right"/>
    </xf>
    <xf numFmtId="3" fontId="16" fillId="7" borderId="37" xfId="0" applyNumberFormat="1" applyFont="1" applyFill="1" applyBorder="1"/>
    <xf numFmtId="3" fontId="16" fillId="7" borderId="36" xfId="0" applyNumberFormat="1" applyFont="1" applyFill="1" applyBorder="1"/>
    <xf numFmtId="3" fontId="16" fillId="7" borderId="38" xfId="0" applyNumberFormat="1" applyFont="1" applyFill="1" applyBorder="1"/>
    <xf numFmtId="164" fontId="12" fillId="15" borderId="17" xfId="1" applyNumberFormat="1" applyFont="1" applyFill="1" applyBorder="1"/>
    <xf numFmtId="164" fontId="12" fillId="7" borderId="31" xfId="1" applyNumberFormat="1" applyFont="1" applyFill="1" applyBorder="1"/>
    <xf numFmtId="164" fontId="11" fillId="7" borderId="10" xfId="1" applyNumberFormat="1" applyFont="1" applyFill="1" applyBorder="1"/>
    <xf numFmtId="164" fontId="11" fillId="7" borderId="11" xfId="1" applyNumberFormat="1" applyFont="1" applyFill="1" applyBorder="1"/>
    <xf numFmtId="164" fontId="11" fillId="7" borderId="27" xfId="1" applyNumberFormat="1" applyFont="1" applyFill="1" applyBorder="1"/>
    <xf numFmtId="164" fontId="11" fillId="15" borderId="15" xfId="1" applyNumberFormat="1" applyFont="1" applyFill="1" applyBorder="1"/>
    <xf numFmtId="164" fontId="11" fillId="7" borderId="28" xfId="1" applyNumberFormat="1" applyFont="1" applyFill="1" applyBorder="1"/>
    <xf numFmtId="164" fontId="12" fillId="0" borderId="34" xfId="1" applyNumberFormat="1" applyFont="1" applyBorder="1"/>
    <xf numFmtId="164" fontId="12" fillId="0" borderId="35" xfId="1" applyNumberFormat="1" applyFont="1" applyBorder="1"/>
    <xf numFmtId="164" fontId="12" fillId="0" borderId="36" xfId="1" applyNumberFormat="1" applyFont="1" applyBorder="1"/>
    <xf numFmtId="164" fontId="12" fillId="0" borderId="37" xfId="1" applyNumberFormat="1" applyFont="1" applyBorder="1"/>
    <xf numFmtId="3" fontId="16" fillId="0" borderId="37" xfId="0" applyNumberFormat="1" applyFont="1" applyBorder="1"/>
    <xf numFmtId="3" fontId="16" fillId="0" borderId="36" xfId="0" applyNumberFormat="1" applyFont="1" applyBorder="1"/>
    <xf numFmtId="3" fontId="16" fillId="0" borderId="38" xfId="0" applyNumberFormat="1" applyFont="1" applyBorder="1"/>
    <xf numFmtId="164" fontId="12" fillId="8" borderId="36" xfId="1" applyNumberFormat="1" applyFont="1" applyFill="1" applyBorder="1"/>
    <xf numFmtId="164" fontId="12" fillId="8" borderId="37" xfId="1" applyNumberFormat="1" applyFont="1" applyFill="1" applyBorder="1"/>
    <xf numFmtId="3" fontId="16" fillId="8" borderId="37" xfId="0" applyNumberFormat="1" applyFont="1" applyFill="1" applyBorder="1"/>
    <xf numFmtId="3" fontId="16" fillId="8" borderId="36" xfId="0" applyNumberFormat="1" applyFont="1" applyFill="1" applyBorder="1"/>
    <xf numFmtId="3" fontId="16" fillId="8" borderId="38" xfId="0" applyNumberFormat="1" applyFont="1" applyFill="1" applyBorder="1"/>
    <xf numFmtId="164" fontId="12" fillId="8" borderId="31" xfId="1" applyNumberFormat="1" applyFont="1" applyFill="1" applyBorder="1"/>
    <xf numFmtId="164" fontId="12" fillId="8" borderId="20" xfId="1" applyNumberFormat="1" applyFont="1" applyFill="1" applyBorder="1"/>
    <xf numFmtId="164" fontId="11" fillId="8" borderId="10" xfId="1" applyNumberFormat="1" applyFont="1" applyFill="1" applyBorder="1"/>
    <xf numFmtId="164" fontId="11" fillId="8" borderId="11" xfId="1" applyNumberFormat="1" applyFont="1" applyFill="1" applyBorder="1"/>
    <xf numFmtId="164" fontId="11" fillId="8" borderId="27" xfId="1" applyNumberFormat="1" applyFont="1" applyFill="1" applyBorder="1"/>
    <xf numFmtId="164" fontId="11" fillId="8" borderId="28" xfId="1" applyNumberFormat="1" applyFont="1" applyFill="1" applyBorder="1"/>
    <xf numFmtId="164" fontId="12" fillId="9" borderId="36" xfId="1" applyNumberFormat="1" applyFont="1" applyFill="1" applyBorder="1"/>
    <xf numFmtId="164" fontId="12" fillId="9" borderId="37" xfId="1" applyNumberFormat="1" applyFont="1" applyFill="1" applyBorder="1"/>
    <xf numFmtId="3" fontId="16" fillId="9" borderId="37" xfId="0" applyNumberFormat="1" applyFont="1" applyFill="1" applyBorder="1"/>
    <xf numFmtId="3" fontId="16" fillId="9" borderId="36" xfId="0" applyNumberFormat="1" applyFont="1" applyFill="1" applyBorder="1"/>
    <xf numFmtId="3" fontId="16" fillId="9" borderId="38" xfId="0" applyNumberFormat="1" applyFont="1" applyFill="1" applyBorder="1"/>
    <xf numFmtId="43" fontId="16" fillId="9" borderId="37" xfId="0" applyNumberFormat="1" applyFont="1" applyFill="1" applyBorder="1"/>
    <xf numFmtId="37" fontId="16" fillId="9" borderId="36" xfId="0" applyNumberFormat="1" applyFont="1" applyFill="1" applyBorder="1"/>
    <xf numFmtId="164" fontId="12" fillId="9" borderId="31" xfId="1" applyNumberFormat="1" applyFont="1" applyFill="1" applyBorder="1"/>
    <xf numFmtId="164" fontId="12" fillId="9" borderId="20" xfId="1" applyNumberFormat="1" applyFont="1" applyFill="1" applyBorder="1"/>
    <xf numFmtId="164" fontId="11" fillId="9" borderId="10" xfId="1" applyNumberFormat="1" applyFont="1" applyFill="1" applyBorder="1"/>
    <xf numFmtId="164" fontId="11" fillId="9" borderId="11" xfId="1" applyNumberFormat="1" applyFont="1" applyFill="1" applyBorder="1"/>
    <xf numFmtId="164" fontId="11" fillId="9" borderId="27" xfId="1" applyNumberFormat="1" applyFont="1" applyFill="1" applyBorder="1"/>
    <xf numFmtId="164" fontId="11" fillId="9" borderId="28" xfId="1" applyNumberFormat="1" applyFont="1" applyFill="1" applyBorder="1"/>
    <xf numFmtId="164" fontId="12" fillId="10" borderId="36" xfId="1" applyNumberFormat="1" applyFont="1" applyFill="1" applyBorder="1"/>
    <xf numFmtId="164" fontId="12" fillId="10" borderId="37" xfId="1" applyNumberFormat="1" applyFont="1" applyFill="1" applyBorder="1"/>
    <xf numFmtId="3" fontId="16" fillId="10" borderId="37" xfId="0" applyNumberFormat="1" applyFont="1" applyFill="1" applyBorder="1"/>
    <xf numFmtId="3" fontId="16" fillId="10" borderId="36" xfId="0" applyNumberFormat="1" applyFont="1" applyFill="1" applyBorder="1"/>
    <xf numFmtId="3" fontId="16" fillId="10" borderId="38" xfId="0" applyNumberFormat="1" applyFont="1" applyFill="1" applyBorder="1"/>
    <xf numFmtId="43" fontId="16" fillId="10" borderId="37" xfId="0" applyNumberFormat="1" applyFont="1" applyFill="1" applyBorder="1"/>
    <xf numFmtId="43" fontId="16" fillId="10" borderId="36" xfId="0" applyNumberFormat="1" applyFont="1" applyFill="1" applyBorder="1"/>
    <xf numFmtId="41" fontId="16" fillId="10" borderId="37" xfId="0" applyNumberFormat="1" applyFont="1" applyFill="1" applyBorder="1"/>
    <xf numFmtId="41" fontId="16" fillId="10" borderId="36" xfId="0" applyNumberFormat="1" applyFont="1" applyFill="1" applyBorder="1"/>
    <xf numFmtId="43" fontId="16" fillId="10" borderId="38" xfId="0" applyNumberFormat="1" applyFont="1" applyFill="1" applyBorder="1"/>
    <xf numFmtId="164" fontId="12" fillId="10" borderId="31" xfId="1" applyNumberFormat="1" applyFont="1" applyFill="1" applyBorder="1"/>
    <xf numFmtId="164" fontId="12" fillId="10" borderId="20" xfId="1" applyNumberFormat="1" applyFont="1" applyFill="1" applyBorder="1"/>
    <xf numFmtId="164" fontId="11" fillId="10" borderId="10" xfId="1" applyNumberFormat="1" applyFont="1" applyFill="1" applyBorder="1"/>
    <xf numFmtId="164" fontId="11" fillId="10" borderId="11" xfId="1" applyNumberFormat="1" applyFont="1" applyFill="1" applyBorder="1"/>
    <xf numFmtId="164" fontId="11" fillId="10" borderId="27" xfId="1" applyNumberFormat="1" applyFont="1" applyFill="1" applyBorder="1"/>
    <xf numFmtId="164" fontId="11" fillId="10" borderId="28" xfId="1" applyNumberFormat="1" applyFont="1" applyFill="1" applyBorder="1"/>
    <xf numFmtId="164" fontId="12" fillId="11" borderId="36" xfId="1" applyNumberFormat="1" applyFont="1" applyFill="1" applyBorder="1"/>
    <xf numFmtId="164" fontId="12" fillId="11" borderId="37" xfId="1" applyNumberFormat="1" applyFont="1" applyFill="1" applyBorder="1"/>
    <xf numFmtId="3" fontId="16" fillId="11" borderId="37" xfId="0" applyNumberFormat="1" applyFont="1" applyFill="1" applyBorder="1"/>
    <xf numFmtId="3" fontId="16" fillId="11" borderId="36" xfId="0" applyNumberFormat="1" applyFont="1" applyFill="1" applyBorder="1"/>
    <xf numFmtId="3" fontId="16" fillId="11" borderId="38" xfId="0" applyNumberFormat="1" applyFont="1" applyFill="1" applyBorder="1"/>
    <xf numFmtId="41" fontId="16" fillId="11" borderId="36" xfId="0" applyNumberFormat="1" applyFont="1" applyFill="1" applyBorder="1"/>
    <xf numFmtId="41" fontId="16" fillId="11" borderId="37" xfId="0" applyNumberFormat="1" applyFont="1" applyFill="1" applyBorder="1"/>
    <xf numFmtId="164" fontId="12" fillId="11" borderId="31" xfId="1" applyNumberFormat="1" applyFont="1" applyFill="1" applyBorder="1"/>
    <xf numFmtId="164" fontId="12" fillId="11" borderId="20" xfId="1" applyNumberFormat="1" applyFont="1" applyFill="1" applyBorder="1"/>
    <xf numFmtId="164" fontId="11" fillId="11" borderId="10" xfId="1" applyNumberFormat="1" applyFont="1" applyFill="1" applyBorder="1"/>
    <xf numFmtId="164" fontId="11" fillId="11" borderId="11" xfId="1" applyNumberFormat="1" applyFont="1" applyFill="1" applyBorder="1"/>
    <xf numFmtId="164" fontId="11" fillId="11" borderId="27" xfId="1" applyNumberFormat="1" applyFont="1" applyFill="1" applyBorder="1"/>
    <xf numFmtId="164" fontId="11" fillId="11" borderId="28" xfId="1" applyNumberFormat="1" applyFont="1" applyFill="1" applyBorder="1"/>
    <xf numFmtId="164" fontId="12" fillId="12" borderId="36" xfId="1" applyNumberFormat="1" applyFont="1" applyFill="1" applyBorder="1"/>
    <xf numFmtId="164" fontId="12" fillId="12" borderId="37" xfId="1" applyNumberFormat="1" applyFont="1" applyFill="1" applyBorder="1"/>
    <xf numFmtId="3" fontId="16" fillId="12" borderId="37" xfId="0" applyNumberFormat="1" applyFont="1" applyFill="1" applyBorder="1"/>
    <xf numFmtId="3" fontId="16" fillId="12" borderId="36" xfId="0" applyNumberFormat="1" applyFont="1" applyFill="1" applyBorder="1"/>
    <xf numFmtId="3" fontId="16" fillId="12" borderId="38" xfId="0" applyNumberFormat="1" applyFont="1" applyFill="1" applyBorder="1"/>
    <xf numFmtId="41" fontId="16" fillId="12" borderId="36" xfId="0" applyNumberFormat="1" applyFont="1" applyFill="1" applyBorder="1"/>
    <xf numFmtId="41" fontId="16" fillId="12" borderId="37" xfId="0" applyNumberFormat="1" applyFont="1" applyFill="1" applyBorder="1"/>
    <xf numFmtId="164" fontId="12" fillId="12" borderId="31" xfId="1" applyNumberFormat="1" applyFont="1" applyFill="1" applyBorder="1"/>
    <xf numFmtId="164" fontId="12" fillId="12" borderId="20" xfId="1" applyNumberFormat="1" applyFont="1" applyFill="1" applyBorder="1"/>
    <xf numFmtId="164" fontId="11" fillId="12" borderId="10" xfId="1" applyNumberFormat="1" applyFont="1" applyFill="1" applyBorder="1"/>
    <xf numFmtId="164" fontId="11" fillId="12" borderId="11" xfId="1" applyNumberFormat="1" applyFont="1" applyFill="1" applyBorder="1"/>
    <xf numFmtId="164" fontId="11" fillId="12" borderId="27" xfId="1" applyNumberFormat="1" applyFont="1" applyFill="1" applyBorder="1"/>
    <xf numFmtId="164" fontId="11" fillId="12" borderId="28" xfId="1" applyNumberFormat="1" applyFont="1" applyFill="1" applyBorder="1"/>
    <xf numFmtId="164" fontId="12" fillId="13" borderId="36" xfId="1" applyNumberFormat="1" applyFont="1" applyFill="1" applyBorder="1"/>
    <xf numFmtId="164" fontId="12" fillId="13" borderId="37" xfId="1" applyNumberFormat="1" applyFont="1" applyFill="1" applyBorder="1"/>
    <xf numFmtId="3" fontId="16" fillId="13" borderId="37" xfId="0" applyNumberFormat="1" applyFont="1" applyFill="1" applyBorder="1"/>
    <xf numFmtId="3" fontId="16" fillId="13" borderId="36" xfId="0" applyNumberFormat="1" applyFont="1" applyFill="1" applyBorder="1"/>
    <xf numFmtId="3" fontId="16" fillId="13" borderId="38" xfId="0" applyNumberFormat="1" applyFont="1" applyFill="1" applyBorder="1"/>
    <xf numFmtId="41" fontId="16" fillId="13" borderId="37" xfId="0" applyNumberFormat="1" applyFont="1" applyFill="1" applyBorder="1"/>
    <xf numFmtId="41" fontId="16" fillId="13" borderId="36" xfId="0" applyNumberFormat="1" applyFont="1" applyFill="1" applyBorder="1"/>
    <xf numFmtId="164" fontId="12" fillId="13" borderId="31" xfId="1" applyNumberFormat="1" applyFont="1" applyFill="1" applyBorder="1"/>
    <xf numFmtId="164" fontId="12" fillId="13" borderId="20" xfId="1" applyNumberFormat="1" applyFont="1" applyFill="1" applyBorder="1"/>
    <xf numFmtId="164" fontId="11" fillId="13" borderId="10" xfId="1" applyNumberFormat="1" applyFont="1" applyFill="1" applyBorder="1"/>
    <xf numFmtId="164" fontId="11" fillId="13" borderId="11" xfId="1" applyNumberFormat="1" applyFont="1" applyFill="1" applyBorder="1"/>
    <xf numFmtId="164" fontId="11" fillId="13" borderId="27" xfId="1" applyNumberFormat="1" applyFont="1" applyFill="1" applyBorder="1"/>
    <xf numFmtId="164" fontId="11" fillId="13" borderId="28" xfId="1" applyNumberFormat="1" applyFont="1" applyFill="1" applyBorder="1"/>
    <xf numFmtId="164" fontId="12" fillId="0" borderId="27" xfId="1" applyNumberFormat="1" applyFont="1" applyBorder="1"/>
    <xf numFmtId="164" fontId="11" fillId="6" borderId="10" xfId="1" applyNumberFormat="1" applyFont="1" applyFill="1" applyBorder="1" applyAlignment="1">
      <alignment vertical="center"/>
    </xf>
    <xf numFmtId="164" fontId="11" fillId="6" borderId="11" xfId="1" applyNumberFormat="1" applyFont="1" applyFill="1" applyBorder="1" applyAlignment="1">
      <alignment vertical="center"/>
    </xf>
    <xf numFmtId="164" fontId="11" fillId="6" borderId="27" xfId="1" applyNumberFormat="1" applyFont="1" applyFill="1" applyBorder="1" applyAlignment="1">
      <alignment vertical="center"/>
    </xf>
    <xf numFmtId="164" fontId="11" fillId="15" borderId="15" xfId="1" applyNumberFormat="1" applyFont="1" applyFill="1" applyBorder="1" applyAlignment="1">
      <alignment vertical="center"/>
    </xf>
    <xf numFmtId="164" fontId="11" fillId="6" borderId="28" xfId="1" applyNumberFormat="1" applyFont="1" applyFill="1" applyBorder="1" applyAlignment="1">
      <alignment vertical="center"/>
    </xf>
    <xf numFmtId="0" fontId="16" fillId="0" borderId="37" xfId="0" applyFont="1" applyBorder="1"/>
    <xf numFmtId="0" fontId="16" fillId="0" borderId="36" xfId="0" applyFont="1" applyBorder="1"/>
    <xf numFmtId="0" fontId="16" fillId="0" borderId="35" xfId="0" applyFont="1" applyBorder="1"/>
    <xf numFmtId="43" fontId="16" fillId="0" borderId="37" xfId="0" applyNumberFormat="1" applyFont="1" applyBorder="1"/>
    <xf numFmtId="43" fontId="16" fillId="0" borderId="36" xfId="0" applyNumberFormat="1" applyFont="1" applyBorder="1"/>
    <xf numFmtId="41" fontId="16" fillId="0" borderId="37" xfId="1" applyNumberFormat="1" applyFont="1" applyBorder="1"/>
    <xf numFmtId="43" fontId="16" fillId="0" borderId="36" xfId="1" applyFont="1" applyBorder="1"/>
    <xf numFmtId="164" fontId="12" fillId="0" borderId="31" xfId="1" applyNumberFormat="1" applyFont="1" applyBorder="1"/>
    <xf numFmtId="164" fontId="12" fillId="0" borderId="32" xfId="1" applyNumberFormat="1" applyFont="1" applyBorder="1"/>
    <xf numFmtId="164" fontId="12" fillId="15" borderId="18" xfId="1" applyNumberFormat="1" applyFont="1" applyFill="1" applyBorder="1"/>
    <xf numFmtId="164" fontId="16" fillId="0" borderId="32" xfId="0" applyNumberFormat="1" applyFont="1" applyBorder="1"/>
    <xf numFmtId="164" fontId="16" fillId="0" borderId="31" xfId="0" applyNumberFormat="1" applyFont="1" applyBorder="1"/>
    <xf numFmtId="0" fontId="16" fillId="15" borderId="0" xfId="0" applyFont="1" applyFill="1"/>
    <xf numFmtId="0" fontId="14" fillId="0" borderId="0" xfId="0" applyFont="1" applyAlignment="1">
      <alignment horizontal="center"/>
    </xf>
    <xf numFmtId="0" fontId="32" fillId="0" borderId="0" xfId="0" applyFont="1" applyAlignment="1">
      <alignment horizontal="left"/>
    </xf>
    <xf numFmtId="41" fontId="16" fillId="0" borderId="36" xfId="0" applyNumberFormat="1" applyFont="1" applyBorder="1"/>
    <xf numFmtId="41" fontId="16" fillId="0" borderId="37" xfId="0" applyNumberFormat="1" applyFont="1" applyBorder="1"/>
    <xf numFmtId="164" fontId="11" fillId="4" borderId="17" xfId="1" applyNumberFormat="1" applyFont="1" applyFill="1" applyBorder="1"/>
    <xf numFmtId="164" fontId="12" fillId="4" borderId="0" xfId="1" applyNumberFormat="1" applyFont="1" applyFill="1"/>
    <xf numFmtId="164" fontId="12" fillId="4" borderId="36" xfId="1" applyNumberFormat="1" applyFont="1" applyFill="1" applyBorder="1"/>
    <xf numFmtId="164" fontId="12" fillId="4" borderId="37" xfId="1" applyNumberFormat="1" applyFont="1" applyFill="1" applyBorder="1"/>
    <xf numFmtId="164" fontId="12" fillId="4" borderId="17" xfId="1" applyNumberFormat="1" applyFont="1" applyFill="1" applyBorder="1"/>
    <xf numFmtId="3" fontId="16" fillId="4" borderId="37" xfId="0" applyNumberFormat="1" applyFont="1" applyFill="1" applyBorder="1"/>
    <xf numFmtId="3" fontId="16" fillId="4" borderId="36" xfId="0" applyNumberFormat="1" applyFont="1" applyFill="1" applyBorder="1"/>
    <xf numFmtId="3" fontId="16" fillId="4" borderId="40" xfId="0" applyNumberFormat="1" applyFont="1" applyFill="1" applyBorder="1"/>
    <xf numFmtId="3" fontId="16" fillId="4" borderId="39" xfId="0" applyNumberFormat="1" applyFont="1" applyFill="1" applyBorder="1"/>
    <xf numFmtId="3" fontId="16" fillId="4" borderId="41" xfId="0" applyNumberFormat="1" applyFont="1" applyFill="1" applyBorder="1"/>
    <xf numFmtId="0" fontId="32" fillId="0" borderId="0" xfId="0" applyFont="1"/>
    <xf numFmtId="3" fontId="0" fillId="0" borderId="0" xfId="0" applyNumberFormat="1"/>
    <xf numFmtId="164" fontId="17" fillId="6" borderId="11" xfId="0" applyNumberFormat="1" applyFont="1" applyFill="1" applyBorder="1" applyAlignment="1">
      <alignment vertical="center"/>
    </xf>
    <xf numFmtId="0" fontId="34" fillId="0" borderId="0" xfId="0" applyFont="1" applyAlignment="1">
      <alignment vertical="center"/>
    </xf>
    <xf numFmtId="0" fontId="33" fillId="0" borderId="0" xfId="0" applyFont="1" applyAlignment="1">
      <alignment vertical="center"/>
    </xf>
    <xf numFmtId="0" fontId="30" fillId="0" borderId="27" xfId="0" applyFont="1" applyBorder="1" applyAlignment="1">
      <alignment horizontal="center" vertical="center"/>
    </xf>
    <xf numFmtId="166" fontId="14" fillId="0" borderId="21" xfId="0" applyNumberFormat="1" applyFont="1" applyBorder="1"/>
    <xf numFmtId="0" fontId="14" fillId="0" borderId="21" xfId="0" applyFont="1" applyBorder="1" applyAlignment="1">
      <alignment horizontal="center" vertical="center" wrapText="1"/>
    </xf>
    <xf numFmtId="0" fontId="14" fillId="0" borderId="21" xfId="0" applyFont="1" applyBorder="1" applyAlignment="1">
      <alignment horizontal="center"/>
    </xf>
    <xf numFmtId="0" fontId="10" fillId="0" borderId="21" xfId="0" applyFont="1" applyBorder="1"/>
    <xf numFmtId="0" fontId="14" fillId="0" borderId="28" xfId="0" applyFont="1" applyBorder="1" applyAlignment="1">
      <alignment horizontal="center" vertical="center" wrapText="1"/>
    </xf>
    <xf numFmtId="0" fontId="14" fillId="0" borderId="27" xfId="0" applyFont="1" applyBorder="1" applyAlignment="1">
      <alignment horizontal="center" vertical="center" wrapText="1"/>
    </xf>
    <xf numFmtId="4" fontId="29" fillId="0" borderId="0" xfId="0" applyNumberFormat="1" applyFont="1" applyAlignment="1">
      <alignment horizontal="left"/>
    </xf>
    <xf numFmtId="4" fontId="29" fillId="0" borderId="19" xfId="0" applyNumberFormat="1" applyFont="1" applyBorder="1"/>
    <xf numFmtId="0" fontId="29" fillId="0" borderId="36" xfId="0" applyFont="1" applyBorder="1" applyAlignment="1">
      <alignment horizontal="center"/>
    </xf>
    <xf numFmtId="0" fontId="29" fillId="0" borderId="37" xfId="0" applyFont="1" applyBorder="1" applyAlignment="1">
      <alignment horizontal="center"/>
    </xf>
    <xf numFmtId="10" fontId="29" fillId="0" borderId="36" xfId="0" applyNumberFormat="1" applyFont="1" applyBorder="1" applyAlignment="1">
      <alignment horizontal="center"/>
    </xf>
    <xf numFmtId="10" fontId="29" fillId="0" borderId="0" xfId="0" applyNumberFormat="1" applyFont="1" applyAlignment="1">
      <alignment horizontal="center"/>
    </xf>
    <xf numFmtId="10" fontId="29" fillId="0" borderId="37" xfId="0" applyNumberFormat="1" applyFont="1" applyBorder="1" applyAlignment="1">
      <alignment horizontal="center"/>
    </xf>
    <xf numFmtId="10" fontId="29" fillId="0" borderId="31" xfId="0" applyNumberFormat="1" applyFont="1" applyBorder="1" applyAlignment="1">
      <alignment horizontal="center"/>
    </xf>
    <xf numFmtId="10" fontId="29" fillId="0" borderId="19" xfId="0" applyNumberFormat="1" applyFont="1" applyBorder="1" applyAlignment="1">
      <alignment horizontal="center"/>
    </xf>
    <xf numFmtId="10" fontId="29" fillId="0" borderId="20" xfId="0" applyNumberFormat="1" applyFont="1" applyBorder="1" applyAlignment="1">
      <alignment horizontal="center"/>
    </xf>
    <xf numFmtId="7" fontId="29" fillId="0" borderId="0" xfId="0" applyNumberFormat="1" applyFont="1" applyAlignment="1">
      <alignment horizontal="center"/>
    </xf>
    <xf numFmtId="10" fontId="29" fillId="0" borderId="0" xfId="3" applyNumberFormat="1" applyFont="1" applyAlignment="1">
      <alignment horizontal="center"/>
    </xf>
    <xf numFmtId="8" fontId="14" fillId="0" borderId="0" xfId="0" applyNumberFormat="1" applyFont="1" applyAlignment="1">
      <alignment horizontal="center"/>
    </xf>
    <xf numFmtId="8" fontId="8" fillId="0" borderId="0" xfId="0" applyNumberFormat="1" applyFont="1" applyAlignment="1">
      <alignment horizontal="center"/>
    </xf>
    <xf numFmtId="0" fontId="8" fillId="0" borderId="0" xfId="0" applyFont="1" applyAlignment="1">
      <alignment horizontal="center"/>
    </xf>
    <xf numFmtId="0" fontId="0" fillId="0" borderId="0" xfId="0" applyAlignment="1">
      <alignment horizontal="center"/>
    </xf>
    <xf numFmtId="0" fontId="14" fillId="8" borderId="28" xfId="0" applyFont="1" applyFill="1" applyBorder="1" applyAlignment="1">
      <alignment horizontal="center" vertical="center" wrapText="1"/>
    </xf>
    <xf numFmtId="0" fontId="29" fillId="8" borderId="37" xfId="0" applyFont="1" applyFill="1" applyBorder="1"/>
    <xf numFmtId="4" fontId="29" fillId="8" borderId="37" xfId="0" applyNumberFormat="1" applyFont="1" applyFill="1" applyBorder="1"/>
    <xf numFmtId="0" fontId="14" fillId="7" borderId="27" xfId="0" applyFont="1" applyFill="1" applyBorder="1" applyAlignment="1">
      <alignment horizontal="center" vertical="center" wrapText="1"/>
    </xf>
    <xf numFmtId="0" fontId="29" fillId="7" borderId="36" xfId="0" applyFont="1" applyFill="1" applyBorder="1"/>
    <xf numFmtId="4" fontId="29" fillId="7" borderId="36" xfId="0" applyNumberFormat="1" applyFont="1" applyFill="1" applyBorder="1"/>
    <xf numFmtId="4" fontId="29" fillId="7" borderId="36" xfId="0" applyNumberFormat="1" applyFont="1" applyFill="1" applyBorder="1" applyAlignment="1">
      <alignment horizontal="left"/>
    </xf>
    <xf numFmtId="4" fontId="29" fillId="7" borderId="31" xfId="0" applyNumberFormat="1" applyFont="1" applyFill="1" applyBorder="1"/>
    <xf numFmtId="166" fontId="14" fillId="7" borderId="27" xfId="0" applyNumberFormat="1" applyFont="1" applyFill="1" applyBorder="1" applyAlignment="1">
      <alignment horizontal="center" vertical="center" wrapText="1"/>
    </xf>
    <xf numFmtId="166" fontId="14" fillId="8" borderId="28" xfId="0" applyNumberFormat="1" applyFont="1" applyFill="1" applyBorder="1" applyAlignment="1">
      <alignment horizontal="center" vertical="center" wrapText="1"/>
    </xf>
    <xf numFmtId="166" fontId="29" fillId="7" borderId="36" xfId="0" applyNumberFormat="1" applyFont="1" applyFill="1" applyBorder="1"/>
    <xf numFmtId="166" fontId="29" fillId="8" borderId="37" xfId="0" applyNumberFormat="1" applyFont="1" applyFill="1" applyBorder="1"/>
    <xf numFmtId="43" fontId="29" fillId="8" borderId="37" xfId="1" applyFont="1" applyFill="1" applyBorder="1"/>
    <xf numFmtId="43" fontId="29" fillId="8" borderId="37" xfId="0" applyNumberFormat="1" applyFont="1" applyFill="1" applyBorder="1"/>
    <xf numFmtId="166" fontId="29" fillId="0" borderId="19" xfId="0" applyNumberFormat="1" applyFont="1" applyBorder="1"/>
    <xf numFmtId="43" fontId="29" fillId="8" borderId="20" xfId="0" applyNumberFormat="1" applyFont="1" applyFill="1" applyBorder="1"/>
    <xf numFmtId="0" fontId="14" fillId="0" borderId="0" xfId="0" applyFont="1" applyAlignment="1">
      <alignment horizontal="left"/>
    </xf>
    <xf numFmtId="7" fontId="14" fillId="0" borderId="0" xfId="0" applyNumberFormat="1" applyFont="1"/>
    <xf numFmtId="43" fontId="29" fillId="7" borderId="36" xfId="1" applyFont="1" applyFill="1" applyBorder="1"/>
    <xf numFmtId="43" fontId="29" fillId="7" borderId="36" xfId="0" applyNumberFormat="1" applyFont="1" applyFill="1" applyBorder="1"/>
    <xf numFmtId="43" fontId="29" fillId="7" borderId="31" xfId="0" applyNumberFormat="1" applyFont="1" applyFill="1" applyBorder="1"/>
    <xf numFmtId="167" fontId="28" fillId="0" borderId="0" xfId="2" applyNumberFormat="1" applyFont="1"/>
    <xf numFmtId="17" fontId="12" fillId="0" borderId="3" xfId="0" applyNumberFormat="1" applyFont="1" applyBorder="1" applyAlignment="1">
      <alignment horizontal="left"/>
    </xf>
    <xf numFmtId="164" fontId="12" fillId="0" borderId="3" xfId="1" applyNumberFormat="1" applyFont="1" applyBorder="1"/>
    <xf numFmtId="17" fontId="11" fillId="0" borderId="10" xfId="0" applyNumberFormat="1" applyFont="1" applyBorder="1" applyAlignment="1">
      <alignment horizontal="left"/>
    </xf>
    <xf numFmtId="17" fontId="11" fillId="5" borderId="10" xfId="0" applyNumberFormat="1" applyFont="1" applyFill="1" applyBorder="1" applyAlignment="1">
      <alignment horizontal="left"/>
    </xf>
    <xf numFmtId="165" fontId="11" fillId="5" borderId="8" xfId="1" applyNumberFormat="1" applyFont="1" applyFill="1" applyBorder="1"/>
    <xf numFmtId="49" fontId="23" fillId="0" borderId="0" xfId="0" applyNumberFormat="1" applyFont="1"/>
    <xf numFmtId="167" fontId="32" fillId="0" borderId="2" xfId="2" applyNumberFormat="1" applyFont="1" applyBorder="1"/>
    <xf numFmtId="167" fontId="32" fillId="0" borderId="0" xfId="2" applyNumberFormat="1" applyFont="1"/>
    <xf numFmtId="167" fontId="32" fillId="0" borderId="0" xfId="0" applyNumberFormat="1" applyFont="1"/>
    <xf numFmtId="43" fontId="32" fillId="0" borderId="0" xfId="0" applyNumberFormat="1" applyFont="1"/>
    <xf numFmtId="4" fontId="32" fillId="0" borderId="0" xfId="0" applyNumberFormat="1" applyFont="1"/>
    <xf numFmtId="0" fontId="11" fillId="0" borderId="0" xfId="0" applyFont="1" applyAlignment="1">
      <alignment vertical="center"/>
    </xf>
    <xf numFmtId="167" fontId="32" fillId="0" borderId="1" xfId="2" applyNumberFormat="1" applyFont="1" applyBorder="1"/>
    <xf numFmtId="43" fontId="32" fillId="0" borderId="1" xfId="0" applyNumberFormat="1" applyFont="1" applyBorder="1"/>
    <xf numFmtId="171" fontId="23" fillId="0" borderId="0" xfId="0" applyNumberFormat="1" applyFont="1"/>
    <xf numFmtId="164" fontId="11" fillId="0" borderId="11" xfId="1" applyNumberFormat="1" applyFont="1" applyBorder="1"/>
    <xf numFmtId="4" fontId="0" fillId="0" borderId="0" xfId="0" applyNumberFormat="1"/>
    <xf numFmtId="3" fontId="16" fillId="7" borderId="0" xfId="0" applyNumberFormat="1" applyFont="1" applyFill="1"/>
    <xf numFmtId="3" fontId="16" fillId="0" borderId="0" xfId="0" applyNumberFormat="1" applyFont="1"/>
    <xf numFmtId="3" fontId="16" fillId="8" borderId="0" xfId="0" applyNumberFormat="1" applyFont="1" applyFill="1"/>
    <xf numFmtId="3" fontId="16" fillId="9" borderId="0" xfId="0" applyNumberFormat="1" applyFont="1" applyFill="1"/>
    <xf numFmtId="3" fontId="16" fillId="4" borderId="0" xfId="0" applyNumberFormat="1" applyFont="1" applyFill="1"/>
    <xf numFmtId="3" fontId="16" fillId="10" borderId="0" xfId="0" applyNumberFormat="1" applyFont="1" applyFill="1"/>
    <xf numFmtId="3" fontId="16" fillId="11" borderId="0" xfId="0" applyNumberFormat="1" applyFont="1" applyFill="1"/>
    <xf numFmtId="3" fontId="16" fillId="12" borderId="0" xfId="0" applyNumberFormat="1" applyFont="1" applyFill="1"/>
    <xf numFmtId="3" fontId="16" fillId="13" borderId="0" xfId="0" applyNumberFormat="1" applyFont="1" applyFill="1"/>
    <xf numFmtId="41" fontId="16" fillId="0" borderId="0" xfId="0" applyNumberFormat="1" applyFont="1"/>
    <xf numFmtId="164" fontId="16" fillId="0" borderId="19" xfId="0" applyNumberFormat="1" applyFont="1" applyBorder="1"/>
    <xf numFmtId="0" fontId="16" fillId="0" borderId="0" xfId="0" applyFont="1" applyAlignment="1">
      <alignment horizontal="center"/>
    </xf>
    <xf numFmtId="0" fontId="11" fillId="0" borderId="19" xfId="0" applyFont="1" applyBorder="1" applyAlignment="1">
      <alignment horizontal="center" vertical="center"/>
    </xf>
    <xf numFmtId="43" fontId="10" fillId="0" borderId="0" xfId="1" applyFont="1"/>
    <xf numFmtId="43" fontId="8" fillId="0" borderId="0" xfId="1" applyFont="1"/>
    <xf numFmtId="43" fontId="0" fillId="0" borderId="0" xfId="1" applyFont="1"/>
    <xf numFmtId="43" fontId="0" fillId="0" borderId="0" xfId="0" applyNumberFormat="1"/>
    <xf numFmtId="3" fontId="16" fillId="7" borderId="35" xfId="0" applyNumberFormat="1" applyFont="1" applyFill="1" applyBorder="1"/>
    <xf numFmtId="164" fontId="16" fillId="0" borderId="20" xfId="0" applyNumberFormat="1" applyFont="1" applyBorder="1"/>
    <xf numFmtId="17" fontId="19" fillId="6" borderId="44" xfId="0" applyNumberFormat="1" applyFont="1" applyFill="1" applyBorder="1" applyAlignment="1">
      <alignment horizontal="center"/>
    </xf>
    <xf numFmtId="17" fontId="19" fillId="6" borderId="45" xfId="0" applyNumberFormat="1" applyFont="1" applyFill="1" applyBorder="1" applyAlignment="1">
      <alignment horizontal="center"/>
    </xf>
    <xf numFmtId="164" fontId="11" fillId="7" borderId="16" xfId="1" applyNumberFormat="1" applyFont="1" applyFill="1" applyBorder="1"/>
    <xf numFmtId="3" fontId="16" fillId="17" borderId="0" xfId="0" applyNumberFormat="1" applyFont="1" applyFill="1"/>
    <xf numFmtId="3" fontId="16" fillId="17" borderId="37" xfId="0" applyNumberFormat="1" applyFont="1" applyFill="1" applyBorder="1"/>
    <xf numFmtId="17" fontId="11" fillId="11" borderId="10" xfId="0" applyNumberFormat="1" applyFont="1" applyFill="1" applyBorder="1" applyAlignment="1">
      <alignment horizontal="left"/>
    </xf>
    <xf numFmtId="165" fontId="11" fillId="11" borderId="8" xfId="1" applyNumberFormat="1" applyFont="1" applyFill="1" applyBorder="1"/>
    <xf numFmtId="172" fontId="23" fillId="0" borderId="0" xfId="0" applyNumberFormat="1" applyFont="1" applyAlignment="1">
      <alignment horizontal="left"/>
    </xf>
    <xf numFmtId="43" fontId="16" fillId="11" borderId="37" xfId="1" applyFont="1" applyFill="1" applyBorder="1"/>
    <xf numFmtId="43" fontId="16" fillId="11" borderId="0" xfId="1" applyFont="1" applyFill="1"/>
    <xf numFmtId="164" fontId="12" fillId="0" borderId="0" xfId="1" applyNumberFormat="1" applyFont="1" applyBorder="1"/>
    <xf numFmtId="164" fontId="0" fillId="0" borderId="0" xfId="0" applyNumberFormat="1"/>
    <xf numFmtId="164" fontId="16" fillId="0" borderId="0" xfId="0" applyNumberFormat="1" applyFont="1"/>
    <xf numFmtId="2" fontId="0" fillId="0" borderId="0" xfId="0" applyNumberFormat="1"/>
    <xf numFmtId="0" fontId="35" fillId="7" borderId="0" xfId="0" applyFont="1" applyFill="1" applyAlignment="1">
      <alignment horizontal="center" vertical="center"/>
    </xf>
    <xf numFmtId="44" fontId="0" fillId="0" borderId="0" xfId="2" applyFont="1"/>
    <xf numFmtId="49" fontId="17" fillId="18" borderId="1" xfId="0" applyNumberFormat="1" applyFont="1" applyFill="1" applyBorder="1" applyAlignment="1">
      <alignment horizontal="center"/>
    </xf>
    <xf numFmtId="17" fontId="19" fillId="18" borderId="45" xfId="0" applyNumberFormat="1" applyFont="1" applyFill="1" applyBorder="1" applyAlignment="1">
      <alignment horizontal="center"/>
    </xf>
    <xf numFmtId="3" fontId="16" fillId="18" borderId="0" xfId="0" applyNumberFormat="1" applyFont="1" applyFill="1"/>
    <xf numFmtId="164" fontId="11" fillId="18" borderId="21" xfId="1" applyNumberFormat="1" applyFont="1" applyFill="1" applyBorder="1"/>
    <xf numFmtId="164" fontId="17" fillId="18" borderId="21" xfId="0" applyNumberFormat="1" applyFont="1" applyFill="1" applyBorder="1" applyAlignment="1">
      <alignment vertical="center"/>
    </xf>
    <xf numFmtId="0" fontId="16" fillId="18" borderId="0" xfId="0" applyFont="1" applyFill="1"/>
    <xf numFmtId="43" fontId="8" fillId="0" borderId="0" xfId="0" applyNumberFormat="1" applyFont="1"/>
    <xf numFmtId="44" fontId="32" fillId="0" borderId="24" xfId="2" applyFont="1" applyBorder="1"/>
    <xf numFmtId="44" fontId="32" fillId="0" borderId="2" xfId="2" applyFont="1" applyBorder="1"/>
    <xf numFmtId="44" fontId="7" fillId="0" borderId="0" xfId="2" applyFont="1"/>
    <xf numFmtId="44" fontId="7" fillId="0" borderId="2" xfId="2" applyFont="1" applyBorder="1"/>
    <xf numFmtId="44" fontId="6" fillId="0" borderId="3" xfId="2" applyFont="1" applyBorder="1"/>
    <xf numFmtId="44" fontId="32" fillId="0" borderId="46" xfId="2" applyFont="1" applyBorder="1"/>
    <xf numFmtId="44" fontId="23" fillId="0" borderId="0" xfId="2" applyFont="1"/>
    <xf numFmtId="44" fontId="25" fillId="0" borderId="24" xfId="2" applyFont="1" applyBorder="1"/>
    <xf numFmtId="0" fontId="31" fillId="0" borderId="0" xfId="0" applyFont="1" applyAlignment="1">
      <alignment horizontal="center"/>
    </xf>
    <xf numFmtId="0" fontId="33" fillId="0" borderId="0" xfId="0" applyFont="1" applyAlignment="1">
      <alignment horizontal="left" vertical="top" wrapText="1"/>
    </xf>
    <xf numFmtId="166" fontId="14" fillId="0" borderId="0" xfId="0" applyNumberFormat="1" applyFont="1" applyAlignment="1">
      <alignment horizontal="center"/>
    </xf>
    <xf numFmtId="166" fontId="27" fillId="0" borderId="0" xfId="0" applyNumberFormat="1" applyFont="1" applyAlignment="1">
      <alignment horizontal="center"/>
    </xf>
    <xf numFmtId="0" fontId="14" fillId="0" borderId="0" xfId="0" applyFont="1" applyAlignment="1">
      <alignment horizontal="center" vertical="center"/>
    </xf>
    <xf numFmtId="166" fontId="14" fillId="0" borderId="0" xfId="0" applyNumberFormat="1" applyFont="1" applyAlignment="1">
      <alignment horizontal="center" vertical="center"/>
    </xf>
    <xf numFmtId="0" fontId="15" fillId="0" borderId="0" xfId="0" applyFont="1" applyAlignment="1">
      <alignment horizontal="center"/>
    </xf>
    <xf numFmtId="0" fontId="35" fillId="7" borderId="36" xfId="0" applyFont="1" applyFill="1" applyBorder="1" applyAlignment="1">
      <alignment horizontal="center" vertical="center"/>
    </xf>
    <xf numFmtId="0" fontId="35" fillId="7" borderId="0" xfId="0" applyFont="1" applyFill="1" applyAlignment="1">
      <alignment horizontal="center" vertical="center"/>
    </xf>
    <xf numFmtId="17" fontId="17" fillId="6" borderId="42" xfId="0" applyNumberFormat="1" applyFont="1" applyFill="1" applyBorder="1" applyAlignment="1">
      <alignment horizontal="center"/>
    </xf>
    <xf numFmtId="17" fontId="17" fillId="6" borderId="43" xfId="0" applyNumberFormat="1" applyFont="1" applyFill="1" applyBorder="1" applyAlignment="1">
      <alignment horizontal="center"/>
    </xf>
    <xf numFmtId="49" fontId="17" fillId="6" borderId="43" xfId="0" applyNumberFormat="1" applyFont="1" applyFill="1" applyBorder="1" applyAlignment="1">
      <alignment horizontal="center"/>
    </xf>
    <xf numFmtId="49" fontId="17" fillId="6" borderId="42" xfId="0" applyNumberFormat="1" applyFont="1" applyFill="1" applyBorder="1" applyAlignment="1">
      <alignment horizontal="center"/>
    </xf>
    <xf numFmtId="49" fontId="11" fillId="6" borderId="29" xfId="0" applyNumberFormat="1" applyFont="1" applyFill="1" applyBorder="1" applyAlignment="1">
      <alignment horizontal="center"/>
    </xf>
    <xf numFmtId="49" fontId="11" fillId="6" borderId="23" xfId="0" applyNumberFormat="1" applyFont="1" applyFill="1" applyBorder="1" applyAlignment="1">
      <alignment horizontal="center"/>
    </xf>
    <xf numFmtId="49" fontId="17" fillId="6" borderId="29" xfId="0" applyNumberFormat="1" applyFont="1" applyFill="1" applyBorder="1" applyAlignment="1">
      <alignment horizontal="center"/>
    </xf>
    <xf numFmtId="49" fontId="17" fillId="6" borderId="23" xfId="0" applyNumberFormat="1" applyFont="1" applyFill="1" applyBorder="1" applyAlignment="1">
      <alignment horizontal="center"/>
    </xf>
    <xf numFmtId="0" fontId="18" fillId="0" borderId="0" xfId="0" applyFont="1" applyAlignment="1">
      <alignment horizontal="center"/>
    </xf>
    <xf numFmtId="0" fontId="11" fillId="0" borderId="19" xfId="0" applyFont="1" applyBorder="1" applyAlignment="1">
      <alignment horizontal="center" vertical="center"/>
    </xf>
    <xf numFmtId="0" fontId="11" fillId="6" borderId="16" xfId="0" applyFont="1" applyFill="1" applyBorder="1" applyAlignment="1">
      <alignment horizontal="center" vertical="center"/>
    </xf>
    <xf numFmtId="0" fontId="11" fillId="6" borderId="18" xfId="0" applyFont="1" applyFill="1" applyBorder="1" applyAlignment="1">
      <alignment horizontal="center" vertical="center"/>
    </xf>
    <xf numFmtId="0" fontId="31" fillId="14" borderId="21" xfId="0" applyFont="1" applyFill="1" applyBorder="1" applyAlignment="1">
      <alignment horizontal="center" vertical="center"/>
    </xf>
    <xf numFmtId="0" fontId="31" fillId="14" borderId="28" xfId="0" applyFont="1" applyFill="1" applyBorder="1" applyAlignment="1">
      <alignment horizontal="center" vertical="center"/>
    </xf>
    <xf numFmtId="0" fontId="31" fillId="16" borderId="27" xfId="0" applyFont="1" applyFill="1" applyBorder="1" applyAlignment="1">
      <alignment horizontal="center" vertical="center"/>
    </xf>
    <xf numFmtId="0" fontId="31" fillId="16" borderId="21" xfId="0" applyFont="1" applyFill="1" applyBorder="1" applyAlignment="1">
      <alignment horizontal="center" vertical="center"/>
    </xf>
    <xf numFmtId="0" fontId="31" fillId="16" borderId="28" xfId="0" applyFont="1" applyFill="1" applyBorder="1" applyAlignment="1">
      <alignment horizontal="center" vertical="center"/>
    </xf>
    <xf numFmtId="0" fontId="35" fillId="0" borderId="0" xfId="0" applyFont="1" applyAlignment="1">
      <alignment horizontal="center"/>
    </xf>
    <xf numFmtId="0" fontId="17" fillId="0" borderId="19" xfId="0" applyFont="1" applyBorder="1" applyAlignment="1">
      <alignment horizontal="center" vertical="center"/>
    </xf>
    <xf numFmtId="0" fontId="35" fillId="9" borderId="27" xfId="0" applyFont="1" applyFill="1" applyBorder="1" applyAlignment="1">
      <alignment horizontal="center" vertical="center"/>
    </xf>
    <xf numFmtId="0" fontId="35" fillId="9" borderId="21" xfId="0" applyFont="1" applyFill="1" applyBorder="1" applyAlignment="1">
      <alignment horizontal="center" vertical="center"/>
    </xf>
    <xf numFmtId="0" fontId="35" fillId="9" borderId="28" xfId="0" applyFont="1" applyFill="1" applyBorder="1" applyAlignment="1">
      <alignment horizontal="center" vertical="center"/>
    </xf>
    <xf numFmtId="0" fontId="16" fillId="0" borderId="0" xfId="0" applyFont="1" applyAlignment="1">
      <alignment horizontal="center"/>
    </xf>
    <xf numFmtId="0" fontId="35" fillId="7" borderId="27" xfId="0" applyFont="1" applyFill="1" applyBorder="1" applyAlignment="1">
      <alignment horizontal="center" vertical="center"/>
    </xf>
    <xf numFmtId="0" fontId="35" fillId="7" borderId="21" xfId="0" applyFont="1" applyFill="1" applyBorder="1" applyAlignment="1">
      <alignment horizontal="center" vertical="center"/>
    </xf>
    <xf numFmtId="0" fontId="25" fillId="0" borderId="0" xfId="0" applyFont="1" applyAlignment="1">
      <alignment horizontal="center"/>
    </xf>
  </cellXfs>
  <cellStyles count="4">
    <cellStyle name="Comma" xfId="1" builtinId="3"/>
    <cellStyle name="Currency" xfId="2" builtinId="4"/>
    <cellStyle name="Normal" xfId="0" builtinId="0"/>
    <cellStyle name="Percent" xfId="3" builtinId="5"/>
  </cellStyles>
  <dxfs count="13">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colors>
    <mruColors>
      <color rgb="FFCC99FF"/>
      <color rgb="FF5F5F5F"/>
      <color rgb="FFFFFFCC"/>
      <color rgb="FFFF99CC"/>
      <color rgb="FFFF9966"/>
      <color rgb="FF99CCFF"/>
      <color rgb="FFFFCCFF"/>
      <color rgb="FFF7A1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taxadmfile\ACCTG\Accounting\MONTH%20END\Month%20End%20Reconciliations\Travel%20and%20Auditorium%20Reconciliations\Travel%20&amp;%20Convention\FY%2026\T&amp;C%20Recon%20FY2026.xlsx" TargetMode="External"/><Relationship Id="rId1" Type="http://schemas.openxmlformats.org/officeDocument/2006/relationships/externalLinkPath" Target="T&amp;C%20Recon%20FY20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Y 2026"/>
      <sheetName val="FY 2022"/>
      <sheetName val="Exported New Form Distribution"/>
      <sheetName val="Exported Old Form Distribution "/>
      <sheetName val="County Region Rollup"/>
    </sheetNames>
    <sheetDataSet>
      <sheetData sheetId="0"/>
      <sheetData sheetId="1"/>
      <sheetData sheetId="2"/>
      <sheetData sheetId="3"/>
      <sheetData sheetId="4">
        <row r="7">
          <cell r="C7">
            <v>-564934.97000000009</v>
          </cell>
          <cell r="D7">
            <v>0</v>
          </cell>
          <cell r="E7">
            <v>0</v>
          </cell>
          <cell r="F7">
            <v>0</v>
          </cell>
          <cell r="G7">
            <v>0</v>
          </cell>
          <cell r="H7">
            <v>0</v>
          </cell>
          <cell r="I7">
            <v>0</v>
          </cell>
          <cell r="J7">
            <v>0</v>
          </cell>
          <cell r="K7">
            <v>0</v>
          </cell>
          <cell r="L7">
            <v>0</v>
          </cell>
          <cell r="M7">
            <v>0</v>
          </cell>
          <cell r="N7">
            <v>0</v>
          </cell>
        </row>
        <row r="13">
          <cell r="C13">
            <v>-109487.12</v>
          </cell>
          <cell r="D13">
            <v>0</v>
          </cell>
          <cell r="E13">
            <v>0</v>
          </cell>
          <cell r="F13">
            <v>0</v>
          </cell>
          <cell r="G13">
            <v>0</v>
          </cell>
          <cell r="H13">
            <v>0</v>
          </cell>
          <cell r="I13">
            <v>0</v>
          </cell>
          <cell r="J13">
            <v>0</v>
          </cell>
          <cell r="K13">
            <v>0</v>
          </cell>
          <cell r="L13">
            <v>0</v>
          </cell>
          <cell r="M13">
            <v>0</v>
          </cell>
          <cell r="N13">
            <v>0</v>
          </cell>
        </row>
        <row r="24">
          <cell r="C24">
            <v>-966983.34</v>
          </cell>
          <cell r="D24">
            <v>0</v>
          </cell>
          <cell r="E24">
            <v>0</v>
          </cell>
          <cell r="F24">
            <v>0</v>
          </cell>
          <cell r="G24">
            <v>0</v>
          </cell>
          <cell r="H24">
            <v>0</v>
          </cell>
          <cell r="I24">
            <v>0</v>
          </cell>
          <cell r="J24">
            <v>0</v>
          </cell>
          <cell r="K24">
            <v>0</v>
          </cell>
          <cell r="L24">
            <v>0</v>
          </cell>
          <cell r="M24">
            <v>0</v>
          </cell>
          <cell r="N24">
            <v>0</v>
          </cell>
        </row>
        <row r="32">
          <cell r="C32">
            <v>-212330.16999999998</v>
          </cell>
          <cell r="D32">
            <v>0</v>
          </cell>
          <cell r="E32">
            <v>0</v>
          </cell>
          <cell r="F32">
            <v>0</v>
          </cell>
          <cell r="G32">
            <v>0</v>
          </cell>
          <cell r="H32">
            <v>0</v>
          </cell>
          <cell r="I32">
            <v>0</v>
          </cell>
          <cell r="J32">
            <v>0</v>
          </cell>
          <cell r="K32">
            <v>0</v>
          </cell>
          <cell r="L32">
            <v>0</v>
          </cell>
          <cell r="M32">
            <v>0</v>
          </cell>
          <cell r="N32">
            <v>0</v>
          </cell>
        </row>
        <row r="40">
          <cell r="C40">
            <v>-168310.78000000003</v>
          </cell>
          <cell r="D40">
            <v>0</v>
          </cell>
          <cell r="E40">
            <v>0</v>
          </cell>
          <cell r="F40">
            <v>0</v>
          </cell>
          <cell r="G40">
            <v>0</v>
          </cell>
          <cell r="H40">
            <v>0</v>
          </cell>
          <cell r="I40">
            <v>0</v>
          </cell>
          <cell r="J40">
            <v>0</v>
          </cell>
          <cell r="K40">
            <v>0</v>
          </cell>
          <cell r="L40">
            <v>0</v>
          </cell>
          <cell r="M40">
            <v>0</v>
          </cell>
          <cell r="N40">
            <v>0</v>
          </cell>
        </row>
        <row r="47">
          <cell r="C47">
            <v>-631475.15</v>
          </cell>
          <cell r="D47">
            <v>0</v>
          </cell>
          <cell r="E47">
            <v>0</v>
          </cell>
          <cell r="F47">
            <v>0</v>
          </cell>
          <cell r="G47">
            <v>0</v>
          </cell>
          <cell r="H47">
            <v>0</v>
          </cell>
          <cell r="I47">
            <v>0</v>
          </cell>
          <cell r="J47">
            <v>0</v>
          </cell>
          <cell r="K47">
            <v>0</v>
          </cell>
          <cell r="L47">
            <v>0</v>
          </cell>
          <cell r="M47">
            <v>0</v>
          </cell>
          <cell r="N47">
            <v>0</v>
          </cell>
        </row>
        <row r="52">
          <cell r="C52">
            <v>-259992.41</v>
          </cell>
          <cell r="D52">
            <v>0</v>
          </cell>
          <cell r="E52">
            <v>0</v>
          </cell>
          <cell r="F52">
            <v>0</v>
          </cell>
          <cell r="G52">
            <v>0</v>
          </cell>
          <cell r="H52">
            <v>0</v>
          </cell>
          <cell r="I52">
            <v>0</v>
          </cell>
          <cell r="J52">
            <v>0</v>
          </cell>
          <cell r="K52">
            <v>0</v>
          </cell>
          <cell r="L52">
            <v>0</v>
          </cell>
          <cell r="M52">
            <v>0</v>
          </cell>
          <cell r="N52">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mailto:+@sum(EB76:EB82)"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51"/>
  <sheetViews>
    <sheetView tabSelected="1" workbookViewId="0">
      <selection activeCell="E9" sqref="E9"/>
    </sheetView>
  </sheetViews>
  <sheetFormatPr defaultRowHeight="15"/>
  <cols>
    <col min="1" max="1" width="25" customWidth="1"/>
    <col min="2" max="2" width="1.28515625" customWidth="1"/>
    <col min="3" max="3" width="15.85546875" customWidth="1"/>
    <col min="4" max="4" width="1.28515625" customWidth="1"/>
    <col min="5" max="5" width="15.85546875" customWidth="1"/>
    <col min="6" max="6" width="1.28515625" customWidth="1"/>
    <col min="7" max="7" width="15.85546875" style="306" customWidth="1"/>
    <col min="8" max="8" width="1.28515625" style="306" customWidth="1"/>
    <col min="9" max="9" width="15.85546875" style="306" customWidth="1"/>
    <col min="10" max="10" width="1.28515625" customWidth="1"/>
    <col min="11" max="11" width="15.85546875" customWidth="1"/>
    <col min="12" max="12" width="1.140625" customWidth="1"/>
    <col min="13" max="13" width="16.42578125" customWidth="1"/>
    <col min="14" max="14" width="9.42578125" customWidth="1"/>
    <col min="15" max="15" width="13.140625" style="361" bestFit="1" customWidth="1"/>
    <col min="16" max="16" width="13.28515625" bestFit="1" customWidth="1"/>
    <col min="20" max="20" width="0" hidden="1" customWidth="1"/>
    <col min="30" max="30" width="0" hidden="1" customWidth="1"/>
  </cols>
  <sheetData>
    <row r="1" spans="1:30" ht="15.75">
      <c r="A1" s="396" t="s">
        <v>2</v>
      </c>
      <c r="B1" s="396"/>
      <c r="C1" s="396"/>
      <c r="D1" s="396"/>
      <c r="E1" s="396"/>
      <c r="F1" s="396"/>
      <c r="G1" s="396"/>
      <c r="H1" s="396"/>
      <c r="I1" s="396"/>
      <c r="J1" s="396"/>
      <c r="K1" s="396"/>
      <c r="L1" s="396"/>
      <c r="M1" s="396"/>
      <c r="N1" s="265"/>
      <c r="O1" s="359"/>
    </row>
    <row r="2" spans="1:30" ht="15.75">
      <c r="A2" s="396" t="s">
        <v>3</v>
      </c>
      <c r="B2" s="396"/>
      <c r="C2" s="396"/>
      <c r="D2" s="396"/>
      <c r="E2" s="396"/>
      <c r="F2" s="396"/>
      <c r="G2" s="396"/>
      <c r="H2" s="396"/>
      <c r="I2" s="396"/>
      <c r="J2" s="396"/>
      <c r="K2" s="396"/>
      <c r="L2" s="396"/>
      <c r="M2" s="396"/>
      <c r="N2" s="265"/>
      <c r="O2" s="359"/>
    </row>
    <row r="3" spans="1:30" ht="15.75">
      <c r="A3" s="396" t="s">
        <v>206</v>
      </c>
      <c r="B3" s="396"/>
      <c r="C3" s="396"/>
      <c r="D3" s="396"/>
      <c r="E3" s="396"/>
      <c r="F3" s="396"/>
      <c r="G3" s="396"/>
      <c r="H3" s="396"/>
      <c r="I3" s="396"/>
      <c r="J3" s="396"/>
      <c r="K3" s="396"/>
      <c r="L3" s="396"/>
      <c r="M3" s="396"/>
      <c r="N3" s="265"/>
      <c r="O3" s="359"/>
    </row>
    <row r="4" spans="1:30" ht="15.75">
      <c r="A4" s="396" t="str">
        <f>_xlfn.TEXTJOIN(" ",TRUE,"JULY 1,",T4-1," - JUNE 30,",T4)</f>
        <v>JULY 1, 2025  - JUNE 30, 2026</v>
      </c>
      <c r="B4" s="396"/>
      <c r="C4" s="396"/>
      <c r="D4" s="396"/>
      <c r="E4" s="396"/>
      <c r="F4" s="396"/>
      <c r="G4" s="396"/>
      <c r="H4" s="396"/>
      <c r="I4" s="396"/>
      <c r="J4" s="396"/>
      <c r="K4" s="396"/>
      <c r="L4" s="396"/>
      <c r="M4" s="396"/>
      <c r="N4" s="265"/>
      <c r="O4" s="359"/>
      <c r="T4">
        <v>2026</v>
      </c>
    </row>
    <row r="5" spans="1:30" ht="24" customHeight="1">
      <c r="A5" s="265"/>
      <c r="B5" s="129"/>
      <c r="C5" s="129" t="s">
        <v>30</v>
      </c>
      <c r="D5" s="129" t="s">
        <v>31</v>
      </c>
      <c r="E5" s="129"/>
      <c r="F5" s="129"/>
      <c r="G5" s="130"/>
      <c r="H5" s="130"/>
      <c r="I5" s="130"/>
      <c r="J5" s="31"/>
      <c r="K5" s="31"/>
      <c r="L5" s="31"/>
      <c r="M5" s="31"/>
      <c r="N5" s="31"/>
      <c r="O5" s="360"/>
    </row>
    <row r="6" spans="1:30" ht="6.75" customHeight="1" thickBot="1">
      <c r="A6" s="131"/>
      <c r="B6" s="129"/>
      <c r="C6" s="129"/>
      <c r="D6" s="129"/>
      <c r="E6" s="129"/>
      <c r="F6" s="129"/>
      <c r="G6" s="130"/>
      <c r="H6" s="130"/>
      <c r="I6" s="130"/>
      <c r="J6" s="31"/>
      <c r="K6" s="31"/>
      <c r="L6" s="31"/>
      <c r="M6" s="31"/>
      <c r="N6" s="31"/>
      <c r="O6" s="360"/>
    </row>
    <row r="7" spans="1:30" ht="44.25" customHeight="1" thickBot="1">
      <c r="A7" s="284" t="s">
        <v>110</v>
      </c>
      <c r="B7" s="285"/>
      <c r="C7" s="315" t="str">
        <f>_xlfn.TEXTJOIN(" ",TRUE, "FY",T4-1, "ACTUAL RECEIPTS")</f>
        <v>FY 2025 ACTUAL RECEIPTS</v>
      </c>
      <c r="D7" s="285"/>
      <c r="E7" s="316" t="str">
        <f>_xlfn.TEXTJOIN(" ",TRUE, "FY",T4, "ACTUAL RECEIPTS")</f>
        <v>FY 2026 ACTUAL RECEIPTS</v>
      </c>
      <c r="F7" s="285"/>
      <c r="G7" s="290" t="str">
        <f>_xlfn.TEXTJOIN("",TRUE,"FY ",T4," % ","OVER/UNDER FY ",T4-1)</f>
        <v>FY 2026 % OVER/UNDER FY 2025</v>
      </c>
      <c r="H7" s="287"/>
      <c r="I7" s="289" t="str">
        <f>_xlfn.TEXTJOIN(" ",TRUE,"NET % OVER/UNDER FY",T4-1)</f>
        <v>NET % OVER/UNDER FY 2025</v>
      </c>
      <c r="J7" s="288"/>
      <c r="K7" s="310" t="str">
        <f>_xlfn.TEXTJOIN(" ",TRUE,"CUMULATIVE FY",T4-1,"RECEIPTS")</f>
        <v>CUMULATIVE FY 2025 RECEIPTS</v>
      </c>
      <c r="L7" s="286"/>
      <c r="M7" s="307" t="str">
        <f>_xlfn.TEXTJOIN(" ",TRUE,"CUMULATIVE FY",T4,"RECEIPTS")</f>
        <v>CUMULATIVE FY 2026 RECEIPTS</v>
      </c>
      <c r="N7" s="137"/>
      <c r="O7" s="359"/>
    </row>
    <row r="8" spans="1:30">
      <c r="A8" s="131"/>
      <c r="B8" s="129"/>
      <c r="C8" s="317"/>
      <c r="D8" s="129"/>
      <c r="E8" s="318"/>
      <c r="F8" s="129"/>
      <c r="G8" s="293"/>
      <c r="H8" s="130"/>
      <c r="I8" s="294"/>
      <c r="J8" s="31"/>
      <c r="K8" s="311"/>
      <c r="L8" s="131"/>
      <c r="M8" s="308"/>
      <c r="N8" s="131"/>
      <c r="O8" s="360"/>
    </row>
    <row r="9" spans="1:30">
      <c r="A9" s="323" t="s">
        <v>32</v>
      </c>
      <c r="B9" s="132"/>
      <c r="C9" s="325">
        <v>2711368.73</v>
      </c>
      <c r="D9" s="129"/>
      <c r="E9" s="319">
        <v>2912684.8</v>
      </c>
      <c r="F9" s="129"/>
      <c r="G9" s="295">
        <f>(E9-C9)/C9</f>
        <v>7.4248872081666237E-2</v>
      </c>
      <c r="H9" s="296"/>
      <c r="I9" s="297">
        <f>(M9-K9)/K9</f>
        <v>7.4248872081666237E-2</v>
      </c>
      <c r="J9" s="31"/>
      <c r="K9" s="312">
        <f>SUM(C9)</f>
        <v>2711368.73</v>
      </c>
      <c r="L9" s="136"/>
      <c r="M9" s="309">
        <f>+E9</f>
        <v>2912684.8</v>
      </c>
      <c r="N9" s="136"/>
      <c r="O9" s="360"/>
      <c r="P9" s="362"/>
    </row>
    <row r="10" spans="1:30">
      <c r="A10" s="134"/>
      <c r="B10" s="129"/>
      <c r="C10" s="317"/>
      <c r="D10" s="129"/>
      <c r="E10" s="319"/>
      <c r="F10" s="129"/>
      <c r="G10" s="295"/>
      <c r="H10" s="296"/>
      <c r="I10" s="297"/>
      <c r="J10" s="31"/>
      <c r="K10" s="312"/>
      <c r="L10" s="136"/>
      <c r="M10" s="309"/>
      <c r="N10" s="136"/>
      <c r="O10" s="360"/>
      <c r="P10" s="362"/>
      <c r="AD10">
        <v>2025</v>
      </c>
    </row>
    <row r="11" spans="1:30">
      <c r="A11" s="323" t="s">
        <v>33</v>
      </c>
      <c r="B11" s="132"/>
      <c r="C11" s="325">
        <v>2944242.8</v>
      </c>
      <c r="D11" s="129"/>
      <c r="E11" s="319"/>
      <c r="F11" s="129"/>
      <c r="G11" s="295">
        <f>(E11-C11)/C11</f>
        <v>-1</v>
      </c>
      <c r="H11" s="296"/>
      <c r="I11" s="297">
        <f>(M11-K11)/K11</f>
        <v>-0.4849920676924569</v>
      </c>
      <c r="J11" s="31"/>
      <c r="K11" s="312">
        <f>SUM(C9:C11)</f>
        <v>5655611.5299999993</v>
      </c>
      <c r="L11" s="136"/>
      <c r="M11" s="309">
        <f>SUM(E$9:E11)</f>
        <v>2912684.8</v>
      </c>
      <c r="N11" s="136"/>
      <c r="P11" s="362"/>
      <c r="AD11">
        <v>2026</v>
      </c>
    </row>
    <row r="12" spans="1:30">
      <c r="A12" s="134"/>
      <c r="B12" s="129"/>
      <c r="C12" s="317"/>
      <c r="D12" s="129"/>
      <c r="E12" s="319"/>
      <c r="F12" s="129"/>
      <c r="G12" s="295"/>
      <c r="H12" s="296"/>
      <c r="I12" s="297"/>
      <c r="J12" s="31"/>
      <c r="K12" s="312"/>
      <c r="L12" s="136"/>
      <c r="M12" s="309"/>
      <c r="N12" s="136"/>
      <c r="P12" s="362"/>
      <c r="AD12">
        <v>2027</v>
      </c>
    </row>
    <row r="13" spans="1:30">
      <c r="A13" s="323" t="s">
        <v>34</v>
      </c>
      <c r="B13" s="132"/>
      <c r="C13" s="325">
        <v>2678221.66</v>
      </c>
      <c r="D13" s="129"/>
      <c r="E13" s="319"/>
      <c r="F13" s="129"/>
      <c r="G13" s="295">
        <f>(E13-C13)/C13</f>
        <v>-1</v>
      </c>
      <c r="H13" s="296"/>
      <c r="I13" s="297">
        <f>(M13-K13)/K13</f>
        <v>-0.65049878806129546</v>
      </c>
      <c r="J13" s="31"/>
      <c r="K13" s="312">
        <f>SUM(C9:C13)</f>
        <v>8333833.1899999995</v>
      </c>
      <c r="L13" s="136"/>
      <c r="M13" s="309">
        <f>SUM(E$9:E13)</f>
        <v>2912684.8</v>
      </c>
      <c r="N13" s="136"/>
      <c r="P13" s="362"/>
      <c r="AD13">
        <v>2028</v>
      </c>
    </row>
    <row r="14" spans="1:30">
      <c r="A14" s="134"/>
      <c r="B14" s="129"/>
      <c r="C14" s="317"/>
      <c r="D14" s="129"/>
      <c r="E14" s="319"/>
      <c r="F14" s="129"/>
      <c r="G14" s="295"/>
      <c r="H14" s="296"/>
      <c r="I14" s="297"/>
      <c r="J14" s="31"/>
      <c r="K14" s="312"/>
      <c r="L14" s="136"/>
      <c r="M14" s="309"/>
      <c r="N14" s="136"/>
      <c r="P14" s="362"/>
      <c r="AD14">
        <v>2029</v>
      </c>
    </row>
    <row r="15" spans="1:30">
      <c r="A15" s="323" t="s">
        <v>35</v>
      </c>
      <c r="B15" s="132"/>
      <c r="C15" s="325">
        <v>2507413.46</v>
      </c>
      <c r="D15" s="129"/>
      <c r="E15" s="319"/>
      <c r="F15" s="129"/>
      <c r="G15" s="295">
        <f>(E15-C15)/C15</f>
        <v>-1</v>
      </c>
      <c r="H15" s="296"/>
      <c r="I15" s="297">
        <f>(M15-K15)/K15</f>
        <v>-0.73133303816125239</v>
      </c>
      <c r="J15" s="31"/>
      <c r="K15" s="312">
        <f>SUM(C9:C15)</f>
        <v>10841246.649999999</v>
      </c>
      <c r="L15" s="136"/>
      <c r="M15" s="309">
        <f>SUM(E$9:E15)</f>
        <v>2912684.8</v>
      </c>
      <c r="N15" s="136"/>
      <c r="P15" s="362"/>
      <c r="AD15">
        <v>2030</v>
      </c>
    </row>
    <row r="16" spans="1:30">
      <c r="A16" s="134"/>
      <c r="B16" s="129"/>
      <c r="C16" s="317"/>
      <c r="D16" s="129"/>
      <c r="E16" s="319"/>
      <c r="F16" s="129"/>
      <c r="G16" s="295"/>
      <c r="H16" s="296"/>
      <c r="I16" s="297"/>
      <c r="J16" s="31"/>
      <c r="K16" s="312"/>
      <c r="L16" s="136"/>
      <c r="M16" s="309"/>
      <c r="N16" s="136"/>
      <c r="P16" s="362"/>
      <c r="AD16">
        <v>2031</v>
      </c>
    </row>
    <row r="17" spans="1:30">
      <c r="A17" s="323" t="s">
        <v>36</v>
      </c>
      <c r="B17" s="132"/>
      <c r="C17" s="325">
        <v>1714059.96</v>
      </c>
      <c r="D17" s="129"/>
      <c r="E17" s="319"/>
      <c r="F17" s="129"/>
      <c r="G17" s="295">
        <f>(E17-C17)/C17</f>
        <v>-1</v>
      </c>
      <c r="H17" s="296"/>
      <c r="I17" s="297">
        <f>(M17-K17)/K17</f>
        <v>-0.76801165511321579</v>
      </c>
      <c r="J17" s="31"/>
      <c r="K17" s="312">
        <f>SUM(C9:C17)</f>
        <v>12555306.609999999</v>
      </c>
      <c r="L17" s="136"/>
      <c r="M17" s="309">
        <f>SUM(E$9:E17)</f>
        <v>2912684.8</v>
      </c>
      <c r="N17" s="136"/>
      <c r="P17" s="362"/>
      <c r="AD17">
        <v>2032</v>
      </c>
    </row>
    <row r="18" spans="1:30">
      <c r="A18" s="134"/>
      <c r="B18" s="129"/>
      <c r="C18" s="317"/>
      <c r="D18" s="129"/>
      <c r="E18" s="319"/>
      <c r="F18" s="129"/>
      <c r="G18" s="295"/>
      <c r="H18" s="296"/>
      <c r="I18" s="297"/>
      <c r="J18" s="32"/>
      <c r="K18" s="313"/>
      <c r="L18" s="291"/>
      <c r="M18" s="309"/>
      <c r="N18" s="136"/>
      <c r="P18" s="362"/>
      <c r="AD18">
        <v>2033</v>
      </c>
    </row>
    <row r="19" spans="1:30">
      <c r="A19" s="323" t="s">
        <v>37</v>
      </c>
      <c r="B19" s="132"/>
      <c r="C19" s="325">
        <v>1111591.21</v>
      </c>
      <c r="D19" s="129"/>
      <c r="E19" s="319"/>
      <c r="F19" s="129"/>
      <c r="G19" s="295">
        <f>(E19-C19)/C19</f>
        <v>-1</v>
      </c>
      <c r="H19" s="296"/>
      <c r="I19" s="297">
        <f>(M19-K19)/K19</f>
        <v>-0.78688032658460305</v>
      </c>
      <c r="J19" s="31"/>
      <c r="K19" s="312">
        <f>SUM(C9:C19)</f>
        <v>13666897.82</v>
      </c>
      <c r="L19" s="136"/>
      <c r="M19" s="309">
        <f>SUM(E$9:E19)</f>
        <v>2912684.8</v>
      </c>
      <c r="N19" s="136"/>
      <c r="P19" s="362"/>
      <c r="AD19">
        <v>2034</v>
      </c>
    </row>
    <row r="20" spans="1:30">
      <c r="A20" s="134"/>
      <c r="B20" s="129"/>
      <c r="C20" s="317"/>
      <c r="D20" s="129"/>
      <c r="E20" s="319"/>
      <c r="F20" s="129"/>
      <c r="G20" s="295"/>
      <c r="H20" s="296"/>
      <c r="I20" s="297"/>
      <c r="J20" s="31"/>
      <c r="K20" s="312"/>
      <c r="L20" s="136"/>
      <c r="M20" s="309"/>
      <c r="N20" s="136"/>
      <c r="P20" s="362"/>
      <c r="AD20">
        <v>2035</v>
      </c>
    </row>
    <row r="21" spans="1:30">
      <c r="A21" s="323" t="s">
        <v>38</v>
      </c>
      <c r="B21" s="132"/>
      <c r="C21" s="325">
        <v>1378388.65</v>
      </c>
      <c r="D21" s="129"/>
      <c r="E21" s="319"/>
      <c r="F21" s="129"/>
      <c r="G21" s="295">
        <f>(E21-C21)/C21</f>
        <v>-1</v>
      </c>
      <c r="H21" s="296"/>
      <c r="I21" s="297">
        <f>(M21-K21)/K21</f>
        <v>-0.80640549411885021</v>
      </c>
      <c r="J21" s="31"/>
      <c r="K21" s="312">
        <f>SUM(C9:C21)</f>
        <v>15045286.470000001</v>
      </c>
      <c r="L21" s="136"/>
      <c r="M21" s="309">
        <f>SUM(E$9:E21)</f>
        <v>2912684.8</v>
      </c>
      <c r="N21" s="136"/>
      <c r="P21" s="362"/>
      <c r="AD21">
        <v>2036</v>
      </c>
    </row>
    <row r="22" spans="1:30">
      <c r="A22" s="134"/>
      <c r="B22" s="129"/>
      <c r="C22" s="317"/>
      <c r="D22" s="129"/>
      <c r="E22" s="319"/>
      <c r="F22" s="129"/>
      <c r="G22" s="295"/>
      <c r="H22" s="296"/>
      <c r="I22" s="297"/>
      <c r="J22" s="31"/>
      <c r="K22" s="312"/>
      <c r="L22" s="136"/>
      <c r="M22" s="309"/>
      <c r="N22" s="136"/>
      <c r="P22" s="362"/>
      <c r="AD22">
        <v>2037</v>
      </c>
    </row>
    <row r="23" spans="1:30">
      <c r="A23" s="323" t="s">
        <v>39</v>
      </c>
      <c r="B23" s="132"/>
      <c r="C23" s="325">
        <v>1307535.57</v>
      </c>
      <c r="D23" s="129"/>
      <c r="E23" s="319"/>
      <c r="F23" s="129"/>
      <c r="G23" s="295">
        <f>(E23-C23)/C23</f>
        <v>-1</v>
      </c>
      <c r="H23" s="296"/>
      <c r="I23" s="297">
        <f>(M23-K23)/K23</f>
        <v>-0.82188488366867851</v>
      </c>
      <c r="J23" s="31"/>
      <c r="K23" s="312">
        <f>SUM(C9:C23)</f>
        <v>16352822.040000001</v>
      </c>
      <c r="L23" s="136"/>
      <c r="M23" s="309">
        <f>SUM(E$9:E23)</f>
        <v>2912684.8</v>
      </c>
      <c r="N23" s="136"/>
      <c r="P23" s="362"/>
      <c r="AD23">
        <v>2038</v>
      </c>
    </row>
    <row r="24" spans="1:30">
      <c r="A24" s="134"/>
      <c r="B24" s="129"/>
      <c r="C24" s="317"/>
      <c r="D24" s="129"/>
      <c r="E24" s="319"/>
      <c r="F24" s="129"/>
      <c r="G24" s="295"/>
      <c r="H24" s="296"/>
      <c r="I24" s="297"/>
      <c r="J24" s="31"/>
      <c r="K24" s="312"/>
      <c r="L24" s="136"/>
      <c r="M24" s="309"/>
      <c r="N24" s="136"/>
      <c r="P24" s="362"/>
      <c r="AD24">
        <v>2039</v>
      </c>
    </row>
    <row r="25" spans="1:30">
      <c r="A25" s="323" t="s">
        <v>40</v>
      </c>
      <c r="B25" s="132"/>
      <c r="C25" s="325">
        <v>1400563.06</v>
      </c>
      <c r="D25" s="129"/>
      <c r="E25" s="319"/>
      <c r="F25" s="129"/>
      <c r="G25" s="295">
        <f>(E25-C25)/C25</f>
        <v>-1</v>
      </c>
      <c r="H25" s="296"/>
      <c r="I25" s="297">
        <f t="shared" ref="I25:I29" si="0">(M25-K25)/K25</f>
        <v>-0.8359363702418644</v>
      </c>
      <c r="J25" s="31"/>
      <c r="K25" s="312">
        <f>SUM(C9:C25)</f>
        <v>17753385.100000001</v>
      </c>
      <c r="L25" s="136"/>
      <c r="M25" s="309">
        <f>SUM(E$9:E25)</f>
        <v>2912684.8</v>
      </c>
      <c r="N25" s="136"/>
      <c r="P25" s="362"/>
      <c r="AD25">
        <v>2040</v>
      </c>
    </row>
    <row r="26" spans="1:30">
      <c r="A26" s="134"/>
      <c r="B26" s="129"/>
      <c r="C26" s="317"/>
      <c r="D26" s="129"/>
      <c r="E26" s="318"/>
      <c r="F26" s="129"/>
      <c r="G26" s="295"/>
      <c r="H26" s="296"/>
      <c r="I26" s="297"/>
      <c r="J26" s="31"/>
      <c r="K26" s="312"/>
      <c r="L26" s="136"/>
      <c r="M26" s="309"/>
      <c r="N26" s="136"/>
      <c r="P26" s="362"/>
      <c r="AD26">
        <v>2041</v>
      </c>
    </row>
    <row r="27" spans="1:30">
      <c r="A27" s="323" t="s">
        <v>41</v>
      </c>
      <c r="B27" s="132"/>
      <c r="C27" s="326">
        <v>1817145.8800000001</v>
      </c>
      <c r="D27" s="129"/>
      <c r="E27" s="320"/>
      <c r="F27" s="129"/>
      <c r="G27" s="295">
        <f>(E27-C27)/C27</f>
        <v>-1</v>
      </c>
      <c r="H27" s="296"/>
      <c r="I27" s="297">
        <f t="shared" si="0"/>
        <v>-0.85116986335339584</v>
      </c>
      <c r="J27" s="31"/>
      <c r="K27" s="312">
        <f>SUM(C9:C27)</f>
        <v>19570530.98</v>
      </c>
      <c r="L27" s="136"/>
      <c r="M27" s="309">
        <f>SUM(E$9:E27)</f>
        <v>2912684.8</v>
      </c>
      <c r="N27" s="136"/>
      <c r="P27" s="362"/>
      <c r="AD27">
        <v>2042</v>
      </c>
    </row>
    <row r="28" spans="1:30">
      <c r="A28" s="134"/>
      <c r="B28" s="129"/>
      <c r="C28" s="317"/>
      <c r="D28" s="129"/>
      <c r="E28" s="320"/>
      <c r="F28" s="129"/>
      <c r="G28" s="295"/>
      <c r="H28" s="296"/>
      <c r="I28" s="297"/>
      <c r="J28" s="31"/>
      <c r="K28" s="312"/>
      <c r="L28" s="136"/>
      <c r="M28" s="309"/>
      <c r="N28" s="136"/>
      <c r="P28" s="362"/>
      <c r="AD28">
        <v>2043</v>
      </c>
    </row>
    <row r="29" spans="1:30">
      <c r="A29" s="323" t="s">
        <v>42</v>
      </c>
      <c r="B29" s="132"/>
      <c r="C29" s="326">
        <v>1466443.98</v>
      </c>
      <c r="D29" s="129"/>
      <c r="E29" s="320"/>
      <c r="F29" s="129"/>
      <c r="G29" s="295">
        <f>(E29-C29)/C29</f>
        <v>-1</v>
      </c>
      <c r="H29" s="296"/>
      <c r="I29" s="297">
        <f t="shared" si="0"/>
        <v>-0.86154450411533878</v>
      </c>
      <c r="J29" s="35"/>
      <c r="K29" s="312">
        <f>SUM(C9:C29)</f>
        <v>21036974.960000001</v>
      </c>
      <c r="L29" s="136"/>
      <c r="M29" s="309">
        <f>SUM(E$9:E29)</f>
        <v>2912684.8</v>
      </c>
      <c r="N29" s="136"/>
      <c r="P29" s="362"/>
      <c r="AD29">
        <v>2044</v>
      </c>
    </row>
    <row r="30" spans="1:30">
      <c r="A30" s="134"/>
      <c r="B30" s="129"/>
      <c r="C30" s="317"/>
      <c r="D30" s="129"/>
      <c r="E30" s="320"/>
      <c r="F30" s="129"/>
      <c r="G30" s="295"/>
      <c r="H30" s="296"/>
      <c r="I30" s="297"/>
      <c r="J30" s="31" t="s">
        <v>12</v>
      </c>
      <c r="K30" s="312"/>
      <c r="L30" s="136"/>
      <c r="M30" s="309"/>
      <c r="N30" s="136"/>
      <c r="P30" s="362"/>
      <c r="AD30">
        <v>2045</v>
      </c>
    </row>
    <row r="31" spans="1:30" ht="15.75" thickBot="1">
      <c r="A31" s="323" t="s">
        <v>43</v>
      </c>
      <c r="B31" s="132"/>
      <c r="C31" s="327">
        <v>1890074.74</v>
      </c>
      <c r="D31" s="321"/>
      <c r="E31" s="322"/>
      <c r="F31" s="129"/>
      <c r="G31" s="298">
        <f>(E31-C31)/C31</f>
        <v>-1</v>
      </c>
      <c r="H31" s="299"/>
      <c r="I31" s="300">
        <f>(M31-K31)/K31</f>
        <v>-0.87295858655551306</v>
      </c>
      <c r="J31" s="31"/>
      <c r="K31" s="314">
        <f>SUM(C9:C31)</f>
        <v>22927049.699999999</v>
      </c>
      <c r="L31" s="292"/>
      <c r="M31" s="322">
        <f>SUM(E$9:E31)</f>
        <v>2912684.8</v>
      </c>
      <c r="N31" s="136"/>
      <c r="P31" s="362"/>
      <c r="AD31">
        <v>2046</v>
      </c>
    </row>
    <row r="32" spans="1:30">
      <c r="A32" s="132"/>
      <c r="B32" s="132"/>
      <c r="C32" s="129"/>
      <c r="D32" s="129"/>
      <c r="E32" s="129"/>
      <c r="F32" s="129"/>
      <c r="G32" s="296"/>
      <c r="H32" s="296"/>
      <c r="I32" s="296"/>
      <c r="J32" s="31"/>
      <c r="K32" s="136"/>
      <c r="L32" s="136"/>
      <c r="M32" s="136"/>
      <c r="N32" s="136"/>
      <c r="O32" s="360"/>
      <c r="AD32">
        <v>2047</v>
      </c>
    </row>
    <row r="33" spans="1:30">
      <c r="A33" s="134" t="s">
        <v>44</v>
      </c>
      <c r="B33" s="131"/>
      <c r="C33" s="324">
        <f>SUM(C9:C32)</f>
        <v>22927049.699999999</v>
      </c>
      <c r="D33" s="134"/>
      <c r="E33" s="324">
        <f>SUM(E9:E32)</f>
        <v>2912684.8</v>
      </c>
      <c r="F33" s="131"/>
      <c r="G33" s="296"/>
      <c r="H33" s="130"/>
      <c r="I33" s="296"/>
      <c r="J33" s="31"/>
      <c r="K33" s="34"/>
      <c r="L33" s="34"/>
      <c r="M33" s="34"/>
      <c r="N33" s="34"/>
      <c r="O33" s="360"/>
      <c r="AD33">
        <v>2048</v>
      </c>
    </row>
    <row r="34" spans="1:30">
      <c r="A34" s="131"/>
      <c r="B34" s="131"/>
      <c r="C34" s="133"/>
      <c r="D34" s="131"/>
      <c r="E34" s="133"/>
      <c r="F34" s="131"/>
      <c r="G34" s="301"/>
      <c r="H34" s="130"/>
      <c r="I34" s="302"/>
      <c r="J34" s="31"/>
      <c r="K34" s="34"/>
      <c r="L34" s="34"/>
      <c r="M34" s="34"/>
      <c r="N34" s="34"/>
      <c r="O34" s="360"/>
    </row>
    <row r="35" spans="1:30">
      <c r="A35" s="131" t="s">
        <v>45</v>
      </c>
      <c r="B35" s="131"/>
      <c r="C35" s="133">
        <v>91000</v>
      </c>
      <c r="D35" s="131"/>
      <c r="E35" s="133">
        <f>22750+22750+22750+22750</f>
        <v>91000</v>
      </c>
      <c r="F35" s="131"/>
      <c r="G35" s="130"/>
      <c r="H35" s="130"/>
      <c r="I35" s="130"/>
      <c r="J35" s="31"/>
      <c r="K35" s="34"/>
      <c r="L35" s="34"/>
      <c r="M35" s="34"/>
      <c r="N35" s="34"/>
      <c r="O35" s="360"/>
    </row>
    <row r="36" spans="1:30">
      <c r="A36" s="131"/>
      <c r="B36" s="131"/>
      <c r="C36" s="131"/>
      <c r="D36" s="131"/>
      <c r="E36" s="131"/>
      <c r="F36" s="131"/>
      <c r="G36" s="130"/>
      <c r="H36" s="130"/>
      <c r="I36" s="130"/>
      <c r="J36" s="31"/>
      <c r="K36" s="34"/>
      <c r="L36" s="34"/>
      <c r="M36" s="34"/>
      <c r="N36" s="34"/>
      <c r="O36" s="360"/>
    </row>
    <row r="37" spans="1:30">
      <c r="A37" s="131"/>
      <c r="B37" s="131"/>
      <c r="C37" s="131"/>
      <c r="D37" s="131"/>
      <c r="E37" s="131"/>
      <c r="F37" s="131"/>
      <c r="G37" s="130"/>
      <c r="H37" s="130"/>
      <c r="I37" s="296"/>
      <c r="J37" s="31"/>
      <c r="K37" s="34"/>
      <c r="L37" s="34"/>
      <c r="M37" s="34"/>
      <c r="N37" s="34"/>
      <c r="O37" s="360"/>
    </row>
    <row r="38" spans="1:30">
      <c r="A38" s="134" t="s">
        <v>46</v>
      </c>
      <c r="B38" s="131"/>
      <c r="C38" s="135">
        <f>C33-C35</f>
        <v>22836049.699999999</v>
      </c>
      <c r="D38" s="134"/>
      <c r="E38" s="135">
        <f>E33-E35</f>
        <v>2821684.8</v>
      </c>
      <c r="F38" s="131"/>
      <c r="G38" s="303"/>
      <c r="H38" s="130"/>
      <c r="I38" s="296"/>
      <c r="J38" s="31"/>
      <c r="K38" s="36"/>
      <c r="L38" s="36"/>
      <c r="M38" s="36"/>
      <c r="N38" s="36"/>
      <c r="O38" s="360"/>
    </row>
    <row r="39" spans="1:30">
      <c r="A39" s="31"/>
      <c r="B39" s="31"/>
      <c r="C39" s="31"/>
      <c r="D39" s="31"/>
      <c r="E39" s="31"/>
      <c r="F39" s="31"/>
      <c r="G39" s="304"/>
      <c r="H39" s="305"/>
      <c r="I39" s="305"/>
      <c r="J39" s="31"/>
      <c r="K39" s="31"/>
      <c r="L39" s="31"/>
      <c r="M39" s="31"/>
      <c r="N39" s="31"/>
      <c r="O39" s="360"/>
    </row>
    <row r="40" spans="1:30">
      <c r="A40" s="31"/>
      <c r="B40" s="31"/>
      <c r="C40" s="31"/>
      <c r="D40" s="31"/>
      <c r="E40" s="31"/>
      <c r="F40" s="31"/>
      <c r="G40" s="305"/>
      <c r="H40" s="305"/>
      <c r="I40" s="305"/>
      <c r="J40" s="31"/>
      <c r="K40" s="31"/>
      <c r="L40" s="31"/>
      <c r="M40" s="31"/>
      <c r="N40" s="31"/>
      <c r="O40" s="360"/>
    </row>
    <row r="41" spans="1:30">
      <c r="A41" s="31"/>
      <c r="B41" s="31"/>
      <c r="C41" s="33"/>
      <c r="D41" s="31"/>
      <c r="E41" s="387"/>
      <c r="F41" s="31"/>
      <c r="G41" s="305"/>
      <c r="H41" s="305"/>
      <c r="I41" s="305"/>
      <c r="J41" s="31"/>
      <c r="K41" s="31"/>
      <c r="L41" s="31"/>
      <c r="M41" s="31"/>
      <c r="N41" s="31"/>
      <c r="O41" s="360"/>
    </row>
    <row r="42" spans="1:30">
      <c r="E42" s="362"/>
      <c r="O42" s="360"/>
    </row>
    <row r="43" spans="1:30">
      <c r="O43" s="360"/>
    </row>
    <row r="44" spans="1:30">
      <c r="O44" s="360"/>
    </row>
    <row r="45" spans="1:30">
      <c r="O45" s="360"/>
    </row>
    <row r="46" spans="1:30">
      <c r="O46" s="360"/>
    </row>
    <row r="47" spans="1:30">
      <c r="O47" s="360"/>
    </row>
    <row r="48" spans="1:30">
      <c r="O48" s="360"/>
    </row>
    <row r="49" spans="15:15">
      <c r="O49" s="360"/>
    </row>
    <row r="50" spans="15:15">
      <c r="O50" s="360"/>
    </row>
    <row r="51" spans="15:15">
      <c r="O51" s="360"/>
    </row>
  </sheetData>
  <mergeCells count="4">
    <mergeCell ref="A1:M1"/>
    <mergeCell ref="A2:M2"/>
    <mergeCell ref="A3:M3"/>
    <mergeCell ref="A4:M4"/>
  </mergeCells>
  <dataValidations count="1">
    <dataValidation type="list" allowBlank="1" showInputMessage="1" showErrorMessage="1" sqref="T4" xr:uid="{0CF4BD26-1ABF-4C87-8419-A4EDD2357DC2}">
      <formula1>$AD$10:$AD$33</formula1>
    </dataValidation>
  </dataValidations>
  <pageMargins left="0.7" right="0.7" top="0.75" bottom="0.75" header="0.3" footer="0.3"/>
  <pageSetup scale="9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66"/>
  <sheetViews>
    <sheetView workbookViewId="0">
      <selection activeCell="P20" sqref="P20"/>
    </sheetView>
  </sheetViews>
  <sheetFormatPr defaultRowHeight="15"/>
  <cols>
    <col min="1" max="1" width="11.140625" customWidth="1"/>
    <col min="2" max="10" width="13.7109375" customWidth="1"/>
    <col min="11" max="11" width="13.7109375" hidden="1" customWidth="1"/>
    <col min="12" max="12" width="13.7109375" customWidth="1"/>
    <col min="13" max="13" width="14.28515625" bestFit="1" customWidth="1"/>
    <col min="16" max="16" width="9.5703125" bestFit="1" customWidth="1"/>
  </cols>
  <sheetData>
    <row r="1" spans="1:24">
      <c r="A1" s="400" t="s">
        <v>2</v>
      </c>
      <c r="B1" s="400"/>
      <c r="C1" s="400"/>
      <c r="D1" s="400"/>
      <c r="E1" s="400"/>
      <c r="F1" s="400"/>
      <c r="G1" s="400"/>
      <c r="H1" s="400"/>
      <c r="I1" s="400"/>
      <c r="J1" s="400"/>
      <c r="K1" s="400"/>
      <c r="L1" s="400"/>
    </row>
    <row r="2" spans="1:24">
      <c r="A2" s="401" t="s">
        <v>3</v>
      </c>
      <c r="B2" s="401"/>
      <c r="C2" s="401"/>
      <c r="D2" s="401"/>
      <c r="E2" s="401"/>
      <c r="F2" s="401"/>
      <c r="G2" s="401"/>
      <c r="H2" s="401"/>
      <c r="I2" s="401"/>
      <c r="J2" s="401"/>
      <c r="K2" s="401"/>
      <c r="L2" s="401"/>
    </row>
    <row r="3" spans="1:24">
      <c r="A3" s="398" t="str">
        <f>'Overall Coll %'!A4:M4</f>
        <v>JULY 1, 2025  - JUNE 30, 2026</v>
      </c>
      <c r="B3" s="398"/>
      <c r="C3" s="398"/>
      <c r="D3" s="398"/>
      <c r="E3" s="398"/>
      <c r="F3" s="398"/>
      <c r="G3" s="398"/>
      <c r="H3" s="398"/>
      <c r="I3" s="398"/>
      <c r="J3" s="398"/>
      <c r="K3" s="398"/>
      <c r="L3" s="398"/>
    </row>
    <row r="4" spans="1:24">
      <c r="A4" s="399"/>
      <c r="B4" s="399"/>
      <c r="C4" s="399"/>
      <c r="D4" s="399"/>
      <c r="E4" s="399"/>
      <c r="F4" s="399"/>
      <c r="G4" s="399"/>
      <c r="H4" s="399"/>
      <c r="I4" s="399"/>
      <c r="J4" s="399"/>
      <c r="K4" s="399"/>
      <c r="L4" s="399"/>
    </row>
    <row r="5" spans="1:24" s="39" customFormat="1">
      <c r="A5" s="398" t="s">
        <v>207</v>
      </c>
      <c r="B5" s="398"/>
      <c r="C5" s="398"/>
      <c r="D5" s="398"/>
      <c r="E5" s="398"/>
      <c r="F5" s="398"/>
      <c r="G5" s="398"/>
      <c r="H5" s="398"/>
      <c r="I5" s="398"/>
      <c r="J5" s="398"/>
      <c r="K5" s="398"/>
      <c r="L5" s="398"/>
    </row>
    <row r="6" spans="1:24">
      <c r="A6" s="14"/>
      <c r="B6" s="15"/>
      <c r="C6" s="15"/>
      <c r="D6" s="15"/>
      <c r="E6" s="15"/>
      <c r="F6" s="15"/>
      <c r="G6" s="15"/>
      <c r="H6" s="15"/>
      <c r="I6" s="15"/>
      <c r="J6" s="15"/>
      <c r="K6" s="15"/>
      <c r="U6" s="378"/>
      <c r="X6" s="378"/>
    </row>
    <row r="7" spans="1:24">
      <c r="A7" s="16"/>
      <c r="B7" s="17" t="s">
        <v>4</v>
      </c>
      <c r="C7" s="17" t="s">
        <v>5</v>
      </c>
      <c r="D7" s="17" t="s">
        <v>6</v>
      </c>
      <c r="E7" s="17" t="s">
        <v>7</v>
      </c>
      <c r="F7" s="17" t="s">
        <v>8</v>
      </c>
      <c r="G7" s="17" t="s">
        <v>9</v>
      </c>
      <c r="H7" s="17" t="s">
        <v>10</v>
      </c>
      <c r="I7" s="15" t="s">
        <v>11</v>
      </c>
      <c r="J7" s="15"/>
      <c r="K7" s="15"/>
    </row>
    <row r="8" spans="1:24">
      <c r="A8" s="266" t="s">
        <v>150</v>
      </c>
      <c r="B8" s="388">
        <f>-'[1]County Region Rollup'!C$7</f>
        <v>564934.97000000009</v>
      </c>
      <c r="C8" s="388">
        <f>-'[1]County Region Rollup'!C$13</f>
        <v>109487.12</v>
      </c>
      <c r="D8" s="388">
        <f>-'[1]County Region Rollup'!C$24</f>
        <v>966983.34</v>
      </c>
      <c r="E8" s="388">
        <f>-'[1]County Region Rollup'!C$32</f>
        <v>212330.16999999998</v>
      </c>
      <c r="F8" s="388">
        <f>-'[1]County Region Rollup'!C$40</f>
        <v>168310.78000000003</v>
      </c>
      <c r="G8" s="388">
        <f>-'[1]County Region Rollup'!C$47</f>
        <v>631475.15</v>
      </c>
      <c r="H8" s="388">
        <f>-'[1]County Region Rollup'!C$52</f>
        <v>259992.41</v>
      </c>
      <c r="I8" s="389">
        <f>SUM(B8:H8)</f>
        <v>2913513.9400000004</v>
      </c>
      <c r="J8" s="18"/>
      <c r="K8" s="12"/>
    </row>
    <row r="9" spans="1:24">
      <c r="A9" s="266" t="s">
        <v>151</v>
      </c>
      <c r="B9" s="388">
        <f>-'[1]County Region Rollup'!D$7</f>
        <v>0</v>
      </c>
      <c r="C9" s="388">
        <f>-'[1]County Region Rollup'!D$13</f>
        <v>0</v>
      </c>
      <c r="D9" s="388">
        <f>-'[1]County Region Rollup'!D$24</f>
        <v>0</v>
      </c>
      <c r="E9" s="388">
        <f>-'[1]County Region Rollup'!D$32</f>
        <v>0</v>
      </c>
      <c r="F9" s="388">
        <f>-'[1]County Region Rollup'!D$40</f>
        <v>0</v>
      </c>
      <c r="G9" s="388">
        <f>-'[1]County Region Rollup'!D$47</f>
        <v>0</v>
      </c>
      <c r="H9" s="388">
        <f>-'[1]County Region Rollup'!D$52</f>
        <v>0</v>
      </c>
      <c r="I9" s="389">
        <f t="shared" ref="I9:I17" si="0">SUM(B9:H9)</f>
        <v>0</v>
      </c>
      <c r="J9" s="18"/>
      <c r="K9" s="12"/>
      <c r="M9" s="380"/>
    </row>
    <row r="10" spans="1:24">
      <c r="A10" s="266" t="s">
        <v>152</v>
      </c>
      <c r="B10" s="388">
        <f>-'[1]County Region Rollup'!E$7</f>
        <v>0</v>
      </c>
      <c r="C10" s="388">
        <f>-'[1]County Region Rollup'!E$13</f>
        <v>0</v>
      </c>
      <c r="D10" s="388">
        <f>-'[1]County Region Rollup'!E$24</f>
        <v>0</v>
      </c>
      <c r="E10" s="388">
        <f>-'[1]County Region Rollup'!E$32</f>
        <v>0</v>
      </c>
      <c r="F10" s="388">
        <f>-'[1]County Region Rollup'!E$40</f>
        <v>0</v>
      </c>
      <c r="G10" s="388">
        <f>-'[1]County Region Rollup'!E$47</f>
        <v>0</v>
      </c>
      <c r="H10" s="388">
        <f>-'[1]County Region Rollup'!E$52</f>
        <v>0</v>
      </c>
      <c r="I10" s="389">
        <f t="shared" si="0"/>
        <v>0</v>
      </c>
      <c r="J10" s="18"/>
      <c r="K10" s="12"/>
    </row>
    <row r="11" spans="1:24">
      <c r="A11" s="266" t="s">
        <v>153</v>
      </c>
      <c r="B11" s="388">
        <f>-'[1]County Region Rollup'!F$7</f>
        <v>0</v>
      </c>
      <c r="C11" s="388">
        <f>-'[1]County Region Rollup'!F$13</f>
        <v>0</v>
      </c>
      <c r="D11" s="388">
        <f>-'[1]County Region Rollup'!F$24</f>
        <v>0</v>
      </c>
      <c r="E11" s="388">
        <f>-'[1]County Region Rollup'!F$32</f>
        <v>0</v>
      </c>
      <c r="F11" s="388">
        <f>-'[1]County Region Rollup'!F$40</f>
        <v>0</v>
      </c>
      <c r="G11" s="388">
        <f>-'[1]County Region Rollup'!F$47</f>
        <v>0</v>
      </c>
      <c r="H11" s="388">
        <f>-'[1]County Region Rollup'!F$52</f>
        <v>0</v>
      </c>
      <c r="I11" s="389">
        <f t="shared" si="0"/>
        <v>0</v>
      </c>
      <c r="J11" s="18"/>
      <c r="K11" s="12"/>
    </row>
    <row r="12" spans="1:24">
      <c r="A12" s="266" t="s">
        <v>155</v>
      </c>
      <c r="B12" s="388">
        <f>-'[1]County Region Rollup'!G$7</f>
        <v>0</v>
      </c>
      <c r="C12" s="388">
        <f>-'[1]County Region Rollup'!G$13</f>
        <v>0</v>
      </c>
      <c r="D12" s="388">
        <f>-'[1]County Region Rollup'!G$24</f>
        <v>0</v>
      </c>
      <c r="E12" s="388">
        <f>-'[1]County Region Rollup'!G$32</f>
        <v>0</v>
      </c>
      <c r="F12" s="388">
        <f>-'[1]County Region Rollup'!G$40</f>
        <v>0</v>
      </c>
      <c r="G12" s="388">
        <f>-'[1]County Region Rollup'!G$47</f>
        <v>0</v>
      </c>
      <c r="H12" s="388">
        <f>-'[1]County Region Rollup'!G$52</f>
        <v>0</v>
      </c>
      <c r="I12" s="389">
        <f t="shared" si="0"/>
        <v>0</v>
      </c>
      <c r="J12" s="18"/>
      <c r="K12" s="12"/>
    </row>
    <row r="13" spans="1:24">
      <c r="A13" s="266" t="s">
        <v>157</v>
      </c>
      <c r="B13" s="388">
        <f>-'[1]County Region Rollup'!H$7</f>
        <v>0</v>
      </c>
      <c r="C13" s="388">
        <f>-'[1]County Region Rollup'!H$13</f>
        <v>0</v>
      </c>
      <c r="D13" s="388">
        <f>-'[1]County Region Rollup'!H$24</f>
        <v>0</v>
      </c>
      <c r="E13" s="388">
        <f>-'[1]County Region Rollup'!H$32</f>
        <v>0</v>
      </c>
      <c r="F13" s="388">
        <f>-'[1]County Region Rollup'!H$40</f>
        <v>0</v>
      </c>
      <c r="G13" s="388">
        <f>-'[1]County Region Rollup'!H$47</f>
        <v>0</v>
      </c>
      <c r="H13" s="388">
        <f>-'[1]County Region Rollup'!H$52</f>
        <v>0</v>
      </c>
      <c r="I13" s="389">
        <f t="shared" si="0"/>
        <v>0</v>
      </c>
      <c r="J13" s="18"/>
      <c r="K13" s="12"/>
    </row>
    <row r="14" spans="1:24">
      <c r="A14" s="266" t="s">
        <v>159</v>
      </c>
      <c r="B14" s="388">
        <f>-'[1]County Region Rollup'!I$7</f>
        <v>0</v>
      </c>
      <c r="C14" s="388">
        <f>-'[1]County Region Rollup'!I$13</f>
        <v>0</v>
      </c>
      <c r="D14" s="388">
        <f>-'[1]County Region Rollup'!I$24</f>
        <v>0</v>
      </c>
      <c r="E14" s="388">
        <f>-'[1]County Region Rollup'!I$32</f>
        <v>0</v>
      </c>
      <c r="F14" s="388">
        <f>-'[1]County Region Rollup'!I$40</f>
        <v>0</v>
      </c>
      <c r="G14" s="388">
        <f>-'[1]County Region Rollup'!I$47</f>
        <v>0</v>
      </c>
      <c r="H14" s="388">
        <f>-'[1]County Region Rollup'!I$52</f>
        <v>0</v>
      </c>
      <c r="I14" s="389">
        <f t="shared" si="0"/>
        <v>0</v>
      </c>
      <c r="J14" s="18"/>
      <c r="K14" s="12"/>
    </row>
    <row r="15" spans="1:24">
      <c r="A15" s="266" t="s">
        <v>170</v>
      </c>
      <c r="B15" s="388">
        <f>-'[1]County Region Rollup'!J$7</f>
        <v>0</v>
      </c>
      <c r="C15" s="388">
        <f>-'[1]County Region Rollup'!J$13</f>
        <v>0</v>
      </c>
      <c r="D15" s="388">
        <f>-'[1]County Region Rollup'!J$24</f>
        <v>0</v>
      </c>
      <c r="E15" s="388">
        <f>-'[1]County Region Rollup'!J$32</f>
        <v>0</v>
      </c>
      <c r="F15" s="388">
        <f>-'[1]County Region Rollup'!J$40</f>
        <v>0</v>
      </c>
      <c r="G15" s="388">
        <f>-'[1]County Region Rollup'!J$47</f>
        <v>0</v>
      </c>
      <c r="H15" s="388">
        <f>-'[1]County Region Rollup'!J$52</f>
        <v>0</v>
      </c>
      <c r="I15" s="389">
        <f t="shared" si="0"/>
        <v>0</v>
      </c>
      <c r="J15" s="18"/>
      <c r="K15" s="12"/>
      <c r="L15" s="10"/>
    </row>
    <row r="16" spans="1:24">
      <c r="A16" s="266" t="s">
        <v>171</v>
      </c>
      <c r="B16" s="388">
        <f>-'[1]County Region Rollup'!K$7</f>
        <v>0</v>
      </c>
      <c r="C16" s="388">
        <f>-'[1]County Region Rollup'!K$13</f>
        <v>0</v>
      </c>
      <c r="D16" s="388">
        <f>-'[1]County Region Rollup'!K$24</f>
        <v>0</v>
      </c>
      <c r="E16" s="388">
        <f>-'[1]County Region Rollup'!K$32</f>
        <v>0</v>
      </c>
      <c r="F16" s="388">
        <f>-'[1]County Region Rollup'!K$40</f>
        <v>0</v>
      </c>
      <c r="G16" s="388">
        <f>-'[1]County Region Rollup'!K$47</f>
        <v>0</v>
      </c>
      <c r="H16" s="388">
        <f>-'[1]County Region Rollup'!K$52</f>
        <v>0</v>
      </c>
      <c r="I16" s="389">
        <f t="shared" si="0"/>
        <v>0</v>
      </c>
      <c r="J16" s="18"/>
      <c r="K16" s="12"/>
      <c r="L16" s="10"/>
    </row>
    <row r="17" spans="1:14">
      <c r="A17" s="266" t="s">
        <v>172</v>
      </c>
      <c r="B17" s="388">
        <f>-'[1]County Region Rollup'!L$7</f>
        <v>0</v>
      </c>
      <c r="C17" s="388">
        <f>-'[1]County Region Rollup'!L$13</f>
        <v>0</v>
      </c>
      <c r="D17" s="388">
        <f>-'[1]County Region Rollup'!L$24</f>
        <v>0</v>
      </c>
      <c r="E17" s="388">
        <f>-'[1]County Region Rollup'!L$32</f>
        <v>0</v>
      </c>
      <c r="F17" s="388">
        <f>-'[1]County Region Rollup'!L$40</f>
        <v>0</v>
      </c>
      <c r="G17" s="388">
        <f>-'[1]County Region Rollup'!L$47</f>
        <v>0</v>
      </c>
      <c r="H17" s="388">
        <f>-'[1]County Region Rollup'!L$52</f>
        <v>0</v>
      </c>
      <c r="I17" s="389">
        <f t="shared" si="0"/>
        <v>0</v>
      </c>
      <c r="J17" s="18"/>
      <c r="K17" s="12"/>
      <c r="L17" s="10"/>
    </row>
    <row r="18" spans="1:14">
      <c r="A18" s="266" t="s">
        <v>173</v>
      </c>
      <c r="B18" s="388">
        <f>-'[1]County Region Rollup'!M$7</f>
        <v>0</v>
      </c>
      <c r="C18" s="388">
        <f>-'[1]County Region Rollup'!M$13</f>
        <v>0</v>
      </c>
      <c r="D18" s="388">
        <f>-'[1]County Region Rollup'!M$24</f>
        <v>0</v>
      </c>
      <c r="E18" s="388">
        <f>-'[1]County Region Rollup'!M$32</f>
        <v>0</v>
      </c>
      <c r="F18" s="388">
        <f>-'[1]County Region Rollup'!M$40</f>
        <v>0</v>
      </c>
      <c r="G18" s="388">
        <f>-'[1]County Region Rollup'!M$47</f>
        <v>0</v>
      </c>
      <c r="H18" s="388">
        <f>-'[1]County Region Rollup'!M$52</f>
        <v>0</v>
      </c>
      <c r="I18" s="389">
        <f>SUM(B18:H18)</f>
        <v>0</v>
      </c>
      <c r="J18" s="18"/>
      <c r="K18" s="12"/>
      <c r="L18" s="10"/>
    </row>
    <row r="19" spans="1:14">
      <c r="A19" s="266" t="s">
        <v>174</v>
      </c>
      <c r="B19" s="393">
        <f>-'[1]County Region Rollup'!N$7</f>
        <v>0</v>
      </c>
      <c r="C19" s="393">
        <f>-'[1]County Region Rollup'!N$13</f>
        <v>0</v>
      </c>
      <c r="D19" s="393">
        <f>-'[1]County Region Rollup'!N$24</f>
        <v>0</v>
      </c>
      <c r="E19" s="393">
        <f>-'[1]County Region Rollup'!N$32</f>
        <v>0</v>
      </c>
      <c r="F19" s="393">
        <f>-'[1]County Region Rollup'!N$40</f>
        <v>0</v>
      </c>
      <c r="G19" s="393">
        <f>-'[1]County Region Rollup'!N$47</f>
        <v>0</v>
      </c>
      <c r="H19" s="393">
        <f>-'[1]County Region Rollup'!N$52</f>
        <v>0</v>
      </c>
      <c r="I19" s="389">
        <f>SUM(B19:H19)</f>
        <v>0</v>
      </c>
      <c r="J19" s="18"/>
      <c r="K19" s="12"/>
      <c r="L19" s="10"/>
    </row>
    <row r="20" spans="1:14">
      <c r="A20" s="11"/>
      <c r="B20" s="390"/>
      <c r="C20" s="390" t="s">
        <v>12</v>
      </c>
      <c r="D20" s="390"/>
      <c r="E20" s="390"/>
      <c r="F20" s="390"/>
      <c r="G20" s="390"/>
      <c r="H20" s="390"/>
      <c r="I20" s="391"/>
      <c r="J20" s="12"/>
      <c r="K20" s="12"/>
      <c r="L20" s="10"/>
    </row>
    <row r="21" spans="1:14">
      <c r="A21" s="19" t="s">
        <v>11</v>
      </c>
      <c r="B21" s="392">
        <f>SUM(B8:B20)</f>
        <v>564934.97000000009</v>
      </c>
      <c r="C21" s="392">
        <f t="shared" ref="C21:H21" si="1">SUM(C8:C19)</f>
        <v>109487.12</v>
      </c>
      <c r="D21" s="392">
        <f t="shared" si="1"/>
        <v>966983.34</v>
      </c>
      <c r="E21" s="392">
        <f t="shared" si="1"/>
        <v>212330.16999999998</v>
      </c>
      <c r="F21" s="392">
        <f t="shared" si="1"/>
        <v>168310.78000000003</v>
      </c>
      <c r="G21" s="392">
        <f t="shared" si="1"/>
        <v>631475.15</v>
      </c>
      <c r="H21" s="392">
        <f t="shared" si="1"/>
        <v>259992.41</v>
      </c>
      <c r="I21" s="392">
        <f>SUM(B21+C21+D21+E21+F21+G21+H21)</f>
        <v>2913513.9400000004</v>
      </c>
      <c r="J21" s="22"/>
      <c r="K21" s="22"/>
      <c r="L21" s="22"/>
    </row>
    <row r="22" spans="1:14">
      <c r="A22" s="10"/>
      <c r="B22" s="10"/>
      <c r="C22" s="10"/>
      <c r="D22" s="10"/>
      <c r="E22" s="10"/>
      <c r="F22" s="10"/>
      <c r="G22" s="10"/>
      <c r="H22" s="10"/>
      <c r="I22" s="23"/>
      <c r="J22" s="23"/>
      <c r="K22" s="10"/>
      <c r="L22" s="10"/>
    </row>
    <row r="23" spans="1:14">
      <c r="A23" s="24"/>
      <c r="B23" s="24"/>
      <c r="C23" s="24"/>
      <c r="D23" s="24"/>
      <c r="E23" s="24"/>
      <c r="F23" s="24"/>
      <c r="G23" s="24"/>
      <c r="H23" s="24"/>
      <c r="I23" s="24"/>
      <c r="J23" s="24"/>
      <c r="K23" s="24"/>
      <c r="L23" s="24"/>
    </row>
    <row r="24" spans="1:14" hidden="1">
      <c r="A24" s="398" t="s">
        <v>147</v>
      </c>
      <c r="B24" s="398"/>
      <c r="C24" s="398"/>
      <c r="D24" s="398"/>
      <c r="E24" s="398"/>
      <c r="F24" s="398"/>
      <c r="G24" s="398"/>
      <c r="H24" s="398"/>
      <c r="I24" s="398"/>
      <c r="J24" s="398"/>
      <c r="K24" s="398"/>
      <c r="L24" s="398"/>
      <c r="M24">
        <f t="shared" ref="M24" si="2">-L24</f>
        <v>0</v>
      </c>
      <c r="N24">
        <v>0</v>
      </c>
    </row>
    <row r="25" spans="1:14" hidden="1">
      <c r="A25" s="16"/>
      <c r="B25" s="13"/>
      <c r="C25" s="15"/>
      <c r="D25" s="13"/>
      <c r="E25" s="13"/>
      <c r="F25" s="13"/>
      <c r="G25" s="13"/>
      <c r="H25" s="13"/>
      <c r="I25" s="13"/>
      <c r="J25" s="13"/>
      <c r="K25" s="13"/>
      <c r="L25" s="13"/>
    </row>
    <row r="26" spans="1:14" hidden="1">
      <c r="A26" s="16"/>
      <c r="B26" s="15" t="s">
        <v>4</v>
      </c>
      <c r="C26" s="17" t="s">
        <v>5</v>
      </c>
      <c r="D26" s="17" t="s">
        <v>6</v>
      </c>
      <c r="E26" s="17" t="s">
        <v>7</v>
      </c>
      <c r="F26" s="17" t="s">
        <v>8</v>
      </c>
      <c r="G26" s="17" t="s">
        <v>9</v>
      </c>
      <c r="H26" s="17" t="s">
        <v>10</v>
      </c>
      <c r="I26" s="17" t="s">
        <v>13</v>
      </c>
      <c r="J26" s="17" t="s">
        <v>14</v>
      </c>
      <c r="K26" s="13"/>
      <c r="L26" s="17" t="s">
        <v>11</v>
      </c>
    </row>
    <row r="27" spans="1:14" hidden="1">
      <c r="A27" s="266" t="s">
        <v>150</v>
      </c>
      <c r="B27" s="335">
        <v>125870.52</v>
      </c>
      <c r="C27" s="336">
        <v>29561.23</v>
      </c>
      <c r="D27" s="336">
        <v>230599.07</v>
      </c>
      <c r="E27" s="336">
        <v>50717.61</v>
      </c>
      <c r="F27" s="336">
        <v>42653.35</v>
      </c>
      <c r="G27" s="336">
        <v>109764.83</v>
      </c>
      <c r="H27" s="336">
        <v>54887.96</v>
      </c>
      <c r="I27" s="336">
        <v>143123.24</v>
      </c>
      <c r="J27" s="336">
        <v>644054.56999999995</v>
      </c>
      <c r="K27" s="337"/>
      <c r="L27" s="337">
        <f t="shared" ref="L27:L39" si="3">SUM(B27+C27+D27+E27+F27+G27+H27+I27+J27)</f>
        <v>1431232.38</v>
      </c>
    </row>
    <row r="28" spans="1:14" hidden="1">
      <c r="A28" s="266" t="s">
        <v>151</v>
      </c>
      <c r="B28" s="336">
        <v>167311.07999999999</v>
      </c>
      <c r="C28" s="336">
        <v>26583.41</v>
      </c>
      <c r="D28" s="336">
        <v>228364.5</v>
      </c>
      <c r="E28" s="336">
        <v>48404.08</v>
      </c>
      <c r="F28" s="336">
        <v>42977.279999999999</v>
      </c>
      <c r="G28" s="336">
        <v>119829.31</v>
      </c>
      <c r="H28" s="336">
        <v>92322.04</v>
      </c>
      <c r="I28" s="336">
        <v>161287.04999999999</v>
      </c>
      <c r="J28" s="336">
        <v>725791.71</v>
      </c>
      <c r="K28" s="338"/>
      <c r="L28" s="338">
        <f t="shared" si="3"/>
        <v>1612870.46</v>
      </c>
    </row>
    <row r="29" spans="1:14" hidden="1">
      <c r="A29" s="266" t="s">
        <v>152</v>
      </c>
      <c r="B29" s="336">
        <v>163880.4</v>
      </c>
      <c r="C29" s="336">
        <v>28165.83</v>
      </c>
      <c r="D29" s="336">
        <v>240943.55</v>
      </c>
      <c r="E29" s="336">
        <v>51206.23</v>
      </c>
      <c r="F29" s="336">
        <v>46561.01</v>
      </c>
      <c r="G29" s="336">
        <v>113388.21</v>
      </c>
      <c r="H29" s="336">
        <v>83160.710000000006</v>
      </c>
      <c r="I29" s="336">
        <v>161623.54</v>
      </c>
      <c r="J29" s="336">
        <v>727305.94</v>
      </c>
      <c r="K29" s="338"/>
      <c r="L29" s="338">
        <f t="shared" si="3"/>
        <v>1616235.42</v>
      </c>
    </row>
    <row r="30" spans="1:14" hidden="1">
      <c r="A30" s="266" t="s">
        <v>153</v>
      </c>
      <c r="B30" s="336">
        <v>133008.35999999999</v>
      </c>
      <c r="C30" s="336">
        <v>40790.36</v>
      </c>
      <c r="D30" s="336">
        <v>216953.15</v>
      </c>
      <c r="E30" s="336">
        <v>46082.95</v>
      </c>
      <c r="F30" s="336">
        <v>39921.65</v>
      </c>
      <c r="G30" s="336">
        <v>117705.61</v>
      </c>
      <c r="H30" s="336">
        <v>60061.81</v>
      </c>
      <c r="I30" s="336">
        <v>145449.76</v>
      </c>
      <c r="J30" s="336">
        <v>654523.89</v>
      </c>
      <c r="K30" s="338"/>
      <c r="L30" s="338">
        <f t="shared" si="3"/>
        <v>1454497.54</v>
      </c>
    </row>
    <row r="31" spans="1:14" hidden="1">
      <c r="A31" s="266" t="s">
        <v>155</v>
      </c>
      <c r="B31" s="336">
        <v>57543.18</v>
      </c>
      <c r="C31" s="336">
        <v>23775.360000000001</v>
      </c>
      <c r="D31" s="336">
        <v>174571.53</v>
      </c>
      <c r="E31" s="336">
        <v>31265.33</v>
      </c>
      <c r="F31" s="336">
        <v>24263.09</v>
      </c>
      <c r="G31" s="336">
        <v>52775.64</v>
      </c>
      <c r="H31" s="336">
        <v>30120.82</v>
      </c>
      <c r="I31" s="336">
        <v>87625.55</v>
      </c>
      <c r="J31" s="336">
        <v>394314.95</v>
      </c>
      <c r="K31" s="338"/>
      <c r="L31" s="338">
        <f t="shared" si="3"/>
        <v>876255.45000000007</v>
      </c>
    </row>
    <row r="32" spans="1:14" hidden="1">
      <c r="A32" s="266" t="s">
        <v>157</v>
      </c>
      <c r="B32" s="336">
        <v>38518.21</v>
      </c>
      <c r="C32" s="336">
        <v>22041.61</v>
      </c>
      <c r="D32" s="336">
        <v>128236.85</v>
      </c>
      <c r="E32" s="336">
        <v>22629.34</v>
      </c>
      <c r="F32" s="336">
        <v>16292.49</v>
      </c>
      <c r="G32" s="336">
        <v>29031.75</v>
      </c>
      <c r="H32" s="336">
        <v>14694.51</v>
      </c>
      <c r="I32" s="336">
        <v>60321.06</v>
      </c>
      <c r="J32" s="336">
        <v>271444.76</v>
      </c>
      <c r="K32" s="338"/>
      <c r="L32" s="338">
        <f t="shared" si="3"/>
        <v>603210.58000000007</v>
      </c>
    </row>
    <row r="33" spans="1:12" hidden="1">
      <c r="A33" s="266" t="s">
        <v>159</v>
      </c>
      <c r="B33" s="336">
        <v>58853.63</v>
      </c>
      <c r="C33" s="336">
        <v>16768.22</v>
      </c>
      <c r="D33" s="336">
        <v>132352.56</v>
      </c>
      <c r="E33" s="336">
        <v>22489.64</v>
      </c>
      <c r="F33" s="336">
        <v>18227.52</v>
      </c>
      <c r="G33" s="336">
        <v>33784.410000000003</v>
      </c>
      <c r="H33" s="336">
        <v>50158.15</v>
      </c>
      <c r="I33" s="336">
        <v>73918.69</v>
      </c>
      <c r="J33" s="336">
        <v>332634.13</v>
      </c>
      <c r="K33" s="338"/>
      <c r="L33" s="338">
        <f t="shared" si="3"/>
        <v>739186.95</v>
      </c>
    </row>
    <row r="34" spans="1:12" hidden="1">
      <c r="A34" s="266" t="s">
        <v>170</v>
      </c>
      <c r="B34" s="336">
        <v>37885.910000000003</v>
      </c>
      <c r="C34" s="336">
        <v>11663.84</v>
      </c>
      <c r="D34" s="336">
        <v>132187.73000000001</v>
      </c>
      <c r="E34" s="336">
        <v>20831.09</v>
      </c>
      <c r="F34" s="336">
        <v>17430.7</v>
      </c>
      <c r="G34" s="336">
        <v>32045.69</v>
      </c>
      <c r="H34" s="336">
        <v>37423.839999999997</v>
      </c>
      <c r="I34" s="336">
        <v>64326.400000000001</v>
      </c>
      <c r="J34" s="336">
        <v>289468.79999999999</v>
      </c>
      <c r="K34" s="338">
        <v>120239.52</v>
      </c>
      <c r="L34" s="338">
        <f t="shared" si="3"/>
        <v>643264</v>
      </c>
    </row>
    <row r="35" spans="1:12" hidden="1">
      <c r="A35" s="266" t="s">
        <v>175</v>
      </c>
      <c r="B35" s="336">
        <v>236431.3</v>
      </c>
      <c r="C35" s="336">
        <v>84484.02</v>
      </c>
      <c r="D35" s="336">
        <v>661179.52</v>
      </c>
      <c r="E35" s="336">
        <v>114777.83</v>
      </c>
      <c r="F35" s="336">
        <v>107084.95</v>
      </c>
      <c r="G35" s="336">
        <v>211916.85</v>
      </c>
      <c r="H35" s="336">
        <v>137281.42000000001</v>
      </c>
      <c r="I35" s="336"/>
      <c r="J35" s="336"/>
      <c r="K35" s="338">
        <v>151178.32999999999</v>
      </c>
      <c r="L35" s="338">
        <f t="shared" si="3"/>
        <v>1553155.8900000001</v>
      </c>
    </row>
    <row r="36" spans="1:12" hidden="1">
      <c r="A36" s="266" t="s">
        <v>171</v>
      </c>
      <c r="B36" s="336"/>
      <c r="C36" s="336"/>
      <c r="D36" s="336"/>
      <c r="E36" s="336"/>
      <c r="F36" s="336"/>
      <c r="G36" s="336"/>
      <c r="H36" s="336"/>
      <c r="I36" s="336">
        <v>71864.17</v>
      </c>
      <c r="J36" s="336">
        <v>323388.79999999999</v>
      </c>
      <c r="K36" s="338"/>
      <c r="L36" s="338">
        <f>SUM(I36:K36)</f>
        <v>395252.97</v>
      </c>
    </row>
    <row r="37" spans="1:12" hidden="1">
      <c r="A37" s="266" t="s">
        <v>172</v>
      </c>
      <c r="B37" s="336"/>
      <c r="C37" s="336"/>
      <c r="D37" s="336"/>
      <c r="E37" s="336"/>
      <c r="F37" s="336"/>
      <c r="G37" s="336"/>
      <c r="H37" s="336"/>
      <c r="I37" s="336">
        <v>86958.94</v>
      </c>
      <c r="J37" s="336">
        <v>391315.25</v>
      </c>
      <c r="K37" s="338">
        <v>117709.49</v>
      </c>
      <c r="L37" s="338">
        <f t="shared" si="3"/>
        <v>478274.19</v>
      </c>
    </row>
    <row r="38" spans="1:12" hidden="1">
      <c r="A38" s="266" t="s">
        <v>173</v>
      </c>
      <c r="B38" s="328"/>
      <c r="C38" s="328"/>
      <c r="D38" s="328"/>
      <c r="E38" s="328"/>
      <c r="F38" s="328"/>
      <c r="G38" s="328"/>
      <c r="H38" s="328"/>
      <c r="I38" s="336">
        <v>87048.87</v>
      </c>
      <c r="J38" s="336">
        <v>391719.87</v>
      </c>
      <c r="K38" s="338">
        <v>143593.82</v>
      </c>
      <c r="L38" s="338">
        <f t="shared" si="3"/>
        <v>478768.74</v>
      </c>
    </row>
    <row r="39" spans="1:12" hidden="1">
      <c r="A39" s="266" t="s">
        <v>174</v>
      </c>
      <c r="B39" s="125"/>
      <c r="C39" s="125"/>
      <c r="D39" s="125"/>
      <c r="E39" s="125"/>
      <c r="F39" s="125"/>
      <c r="G39" s="125"/>
      <c r="H39" s="125"/>
      <c r="I39" s="341">
        <v>99273.77</v>
      </c>
      <c r="J39" s="341">
        <v>446731.97</v>
      </c>
      <c r="K39" s="338"/>
      <c r="L39" s="342">
        <f t="shared" si="3"/>
        <v>546005.74</v>
      </c>
    </row>
    <row r="40" spans="1:12" hidden="1">
      <c r="A40" s="11"/>
      <c r="B40" s="12"/>
      <c r="C40" s="12"/>
      <c r="D40" s="12"/>
      <c r="E40" s="12"/>
      <c r="F40" s="12"/>
      <c r="G40" s="12"/>
      <c r="H40" s="12"/>
      <c r="I40" s="12"/>
      <c r="J40" s="12"/>
      <c r="K40" s="12"/>
      <c r="L40" s="10"/>
    </row>
    <row r="41" spans="1:12" hidden="1">
      <c r="A41" s="19" t="s">
        <v>11</v>
      </c>
      <c r="B41" s="20">
        <f t="shared" ref="B41:J41" si="4">SUM(B27:B39)</f>
        <v>1019302.5900000001</v>
      </c>
      <c r="C41" s="20">
        <f t="shared" si="4"/>
        <v>283833.88</v>
      </c>
      <c r="D41" s="20">
        <f t="shared" si="4"/>
        <v>2145388.46</v>
      </c>
      <c r="E41" s="20">
        <f t="shared" si="4"/>
        <v>408404.10000000003</v>
      </c>
      <c r="F41" s="20">
        <f t="shared" si="4"/>
        <v>355412.04</v>
      </c>
      <c r="G41" s="20">
        <f t="shared" si="4"/>
        <v>820242.3</v>
      </c>
      <c r="H41" s="20">
        <f t="shared" si="4"/>
        <v>560111.26000000013</v>
      </c>
      <c r="I41" s="20">
        <f t="shared" si="4"/>
        <v>1242821.04</v>
      </c>
      <c r="J41" s="25">
        <f t="shared" si="4"/>
        <v>5592694.6399999997</v>
      </c>
      <c r="K41" s="21"/>
      <c r="L41" s="26">
        <f>SUM(L27:L39)</f>
        <v>12428210.310000002</v>
      </c>
    </row>
    <row r="42" spans="1:12" hidden="1">
      <c r="A42" s="18"/>
      <c r="B42" s="18"/>
      <c r="C42" s="18"/>
      <c r="D42" s="18"/>
      <c r="E42" s="18"/>
      <c r="F42" s="18"/>
      <c r="G42" s="18"/>
      <c r="H42" s="18"/>
      <c r="I42" s="18"/>
      <c r="J42" s="18"/>
      <c r="K42" s="18"/>
      <c r="L42" s="18"/>
    </row>
    <row r="43" spans="1:12" hidden="1">
      <c r="A43" s="10"/>
      <c r="B43" s="10"/>
      <c r="C43" s="10"/>
      <c r="D43" s="10"/>
      <c r="E43" s="10"/>
      <c r="F43" s="10"/>
      <c r="G43" s="10"/>
      <c r="H43" s="10"/>
      <c r="I43" s="10"/>
      <c r="J43" s="10"/>
      <c r="K43" s="10"/>
      <c r="L43" s="10"/>
    </row>
    <row r="44" spans="1:12" hidden="1">
      <c r="A44" s="16"/>
      <c r="B44" s="17" t="s">
        <v>15</v>
      </c>
      <c r="C44" s="17" t="s">
        <v>16</v>
      </c>
      <c r="D44" s="17" t="s">
        <v>17</v>
      </c>
      <c r="E44" s="17" t="s">
        <v>18</v>
      </c>
      <c r="F44" s="17" t="s">
        <v>19</v>
      </c>
      <c r="G44" s="17" t="s">
        <v>20</v>
      </c>
      <c r="H44" s="17" t="s">
        <v>21</v>
      </c>
      <c r="I44" s="17" t="s">
        <v>13</v>
      </c>
      <c r="J44" s="17" t="s">
        <v>14</v>
      </c>
      <c r="K44" s="15"/>
      <c r="L44" s="17" t="s">
        <v>11</v>
      </c>
    </row>
    <row r="45" spans="1:12" hidden="1">
      <c r="A45" s="279" t="s">
        <v>22</v>
      </c>
      <c r="B45" s="339">
        <f t="shared" ref="B45:J45" si="5">SUM(B27:B29)</f>
        <v>457062</v>
      </c>
      <c r="C45" s="339">
        <f t="shared" si="5"/>
        <v>84310.47</v>
      </c>
      <c r="D45" s="339">
        <f t="shared" si="5"/>
        <v>699907.12</v>
      </c>
      <c r="E45" s="339">
        <f t="shared" si="5"/>
        <v>150327.92000000001</v>
      </c>
      <c r="F45" s="339">
        <f t="shared" si="5"/>
        <v>132191.64000000001</v>
      </c>
      <c r="G45" s="339">
        <f t="shared" si="5"/>
        <v>342982.35000000003</v>
      </c>
      <c r="H45" s="339">
        <f t="shared" si="5"/>
        <v>230370.71000000002</v>
      </c>
      <c r="I45" s="339">
        <f t="shared" si="5"/>
        <v>466033.82999999996</v>
      </c>
      <c r="J45" s="339">
        <f t="shared" si="5"/>
        <v>2097152.2199999997</v>
      </c>
      <c r="K45" s="339"/>
      <c r="L45" s="339">
        <f>SUM(L27:L29)</f>
        <v>4660338.26</v>
      </c>
    </row>
    <row r="46" spans="1:12" hidden="1">
      <c r="A46" s="279" t="s">
        <v>23</v>
      </c>
      <c r="B46" s="339">
        <f t="shared" ref="B46:J46" si="6">SUM(B30:B32)</f>
        <v>229069.74999999997</v>
      </c>
      <c r="C46" s="339">
        <f t="shared" si="6"/>
        <v>86607.33</v>
      </c>
      <c r="D46" s="339">
        <f t="shared" si="6"/>
        <v>519761.53</v>
      </c>
      <c r="E46" s="339">
        <f t="shared" si="6"/>
        <v>99977.62</v>
      </c>
      <c r="F46" s="339">
        <f t="shared" si="6"/>
        <v>80477.23000000001</v>
      </c>
      <c r="G46" s="339">
        <f t="shared" si="6"/>
        <v>199513</v>
      </c>
      <c r="H46" s="339">
        <f t="shared" si="6"/>
        <v>104877.14</v>
      </c>
      <c r="I46" s="339">
        <f t="shared" si="6"/>
        <v>293396.37</v>
      </c>
      <c r="J46" s="339">
        <f t="shared" si="6"/>
        <v>1320283.6000000001</v>
      </c>
      <c r="K46" s="339"/>
      <c r="L46" s="339">
        <f>SUM(L30:L32)</f>
        <v>2933963.5700000003</v>
      </c>
    </row>
    <row r="47" spans="1:12" hidden="1">
      <c r="A47" s="279" t="s">
        <v>24</v>
      </c>
      <c r="B47" s="339">
        <f t="shared" ref="B47:J47" si="7">SUM(B33:B35)</f>
        <v>333170.83999999997</v>
      </c>
      <c r="C47" s="339">
        <f t="shared" si="7"/>
        <v>112916.08</v>
      </c>
      <c r="D47" s="339">
        <f t="shared" si="7"/>
        <v>925719.81</v>
      </c>
      <c r="E47" s="339">
        <f t="shared" si="7"/>
        <v>158098.56</v>
      </c>
      <c r="F47" s="339">
        <f t="shared" si="7"/>
        <v>142743.16999999998</v>
      </c>
      <c r="G47" s="339">
        <f t="shared" si="7"/>
        <v>277746.95</v>
      </c>
      <c r="H47" s="339">
        <f t="shared" si="7"/>
        <v>224863.41</v>
      </c>
      <c r="I47" s="339">
        <f t="shared" si="7"/>
        <v>138245.09</v>
      </c>
      <c r="J47" s="339">
        <f t="shared" si="7"/>
        <v>622102.92999999993</v>
      </c>
      <c r="K47" s="339"/>
      <c r="L47" s="339">
        <f>SUM(L33:L35)</f>
        <v>2935606.84</v>
      </c>
    </row>
    <row r="48" spans="1:12" hidden="1">
      <c r="A48" s="126" t="s">
        <v>25</v>
      </c>
      <c r="B48" s="127">
        <f t="shared" ref="B48:J48" si="8">SUM(B37:B39)</f>
        <v>0</v>
      </c>
      <c r="C48" s="127">
        <f t="shared" si="8"/>
        <v>0</v>
      </c>
      <c r="D48" s="127">
        <f t="shared" si="8"/>
        <v>0</v>
      </c>
      <c r="E48" s="127">
        <f t="shared" si="8"/>
        <v>0</v>
      </c>
      <c r="F48" s="127">
        <f t="shared" si="8"/>
        <v>0</v>
      </c>
      <c r="G48" s="127">
        <f t="shared" si="8"/>
        <v>0</v>
      </c>
      <c r="H48" s="127">
        <f t="shared" si="8"/>
        <v>0</v>
      </c>
      <c r="I48" s="127">
        <f t="shared" si="8"/>
        <v>273281.58</v>
      </c>
      <c r="J48" s="127">
        <f t="shared" si="8"/>
        <v>1229767.0899999999</v>
      </c>
      <c r="K48" s="127">
        <f>SUM(K31:K40)</f>
        <v>532721.15999999992</v>
      </c>
      <c r="L48" s="127">
        <f>SUM(L37:L39)</f>
        <v>1503048.67</v>
      </c>
    </row>
    <row r="49" spans="1:12" hidden="1">
      <c r="A49" s="10"/>
      <c r="B49" s="10"/>
      <c r="C49" s="10"/>
      <c r="D49" s="10"/>
      <c r="E49" s="10"/>
      <c r="F49" s="10"/>
      <c r="G49" s="10"/>
      <c r="H49" s="10"/>
      <c r="I49" s="10"/>
      <c r="J49" s="10"/>
      <c r="K49" s="10"/>
      <c r="L49" s="10"/>
    </row>
    <row r="50" spans="1:12" hidden="1">
      <c r="A50" s="10" t="s">
        <v>11</v>
      </c>
      <c r="B50" s="24">
        <f t="shared" ref="B50:J50" si="9">SUM(B45:B49)</f>
        <v>1019302.59</v>
      </c>
      <c r="C50" s="24">
        <f t="shared" si="9"/>
        <v>283833.88</v>
      </c>
      <c r="D50" s="24">
        <f t="shared" si="9"/>
        <v>2145388.46</v>
      </c>
      <c r="E50" s="24">
        <f t="shared" si="9"/>
        <v>408404.1</v>
      </c>
      <c r="F50" s="24">
        <f t="shared" si="9"/>
        <v>355412.04000000004</v>
      </c>
      <c r="G50" s="24">
        <f t="shared" si="9"/>
        <v>820242.3</v>
      </c>
      <c r="H50" s="24">
        <f t="shared" si="9"/>
        <v>560111.26</v>
      </c>
      <c r="I50" s="24">
        <f t="shared" si="9"/>
        <v>1170956.8699999999</v>
      </c>
      <c r="J50" s="24">
        <f t="shared" si="9"/>
        <v>5269305.84</v>
      </c>
      <c r="K50" s="10"/>
      <c r="L50" s="24">
        <f>SUM(L45:L49)</f>
        <v>12032957.34</v>
      </c>
    </row>
    <row r="51" spans="1:12" hidden="1">
      <c r="A51" s="10"/>
      <c r="B51" s="10"/>
      <c r="C51" s="10"/>
      <c r="D51" s="10"/>
      <c r="E51" s="10"/>
      <c r="F51" s="10"/>
      <c r="G51" s="10"/>
      <c r="H51" s="10"/>
      <c r="I51" s="10"/>
      <c r="J51" s="10"/>
      <c r="K51" s="10"/>
      <c r="L51" s="10"/>
    </row>
    <row r="52" spans="1:12" hidden="1">
      <c r="A52" s="10"/>
      <c r="B52" s="24">
        <f t="shared" ref="B52:J52" si="10">B41-B50</f>
        <v>0</v>
      </c>
      <c r="C52" s="24">
        <f t="shared" si="10"/>
        <v>0</v>
      </c>
      <c r="D52" s="24">
        <f t="shared" si="10"/>
        <v>0</v>
      </c>
      <c r="E52" s="24">
        <f t="shared" si="10"/>
        <v>0</v>
      </c>
      <c r="F52" s="24">
        <f t="shared" si="10"/>
        <v>0</v>
      </c>
      <c r="G52" s="24">
        <f t="shared" si="10"/>
        <v>0</v>
      </c>
      <c r="H52" s="24">
        <f t="shared" si="10"/>
        <v>0</v>
      </c>
      <c r="I52" s="24">
        <f t="shared" si="10"/>
        <v>71864.170000000158</v>
      </c>
      <c r="J52" s="24">
        <f t="shared" si="10"/>
        <v>323388.79999999981</v>
      </c>
      <c r="K52" s="10"/>
      <c r="L52" s="24">
        <f>L41-L50</f>
        <v>395252.97000000253</v>
      </c>
    </row>
    <row r="53" spans="1:12" hidden="1">
      <c r="A53" s="10"/>
      <c r="B53" s="10"/>
      <c r="C53" s="10"/>
      <c r="D53" s="10"/>
      <c r="E53" s="10"/>
      <c r="F53" s="10"/>
      <c r="G53" s="10"/>
      <c r="H53" s="10"/>
      <c r="I53" s="10"/>
      <c r="J53" s="10"/>
      <c r="K53" s="10"/>
      <c r="L53" s="10"/>
    </row>
    <row r="54" spans="1:12" hidden="1">
      <c r="A54" s="10"/>
      <c r="B54" s="10"/>
      <c r="C54" s="10"/>
      <c r="D54" s="10"/>
      <c r="E54" s="10"/>
      <c r="F54" s="10"/>
      <c r="G54" s="10"/>
      <c r="H54" s="10"/>
      <c r="I54" s="10"/>
      <c r="J54" s="10"/>
      <c r="K54" s="10"/>
      <c r="L54" s="10"/>
    </row>
    <row r="55" spans="1:12" hidden="1"/>
    <row r="56" spans="1:12" hidden="1"/>
    <row r="57" spans="1:12" hidden="1"/>
    <row r="58" spans="1:12" hidden="1">
      <c r="B58" t="s">
        <v>136</v>
      </c>
    </row>
    <row r="59" spans="1:12" hidden="1">
      <c r="B59" s="397" t="s">
        <v>135</v>
      </c>
      <c r="C59" s="397"/>
      <c r="D59" s="397"/>
      <c r="E59" s="397"/>
      <c r="F59" s="397"/>
      <c r="G59" s="397"/>
      <c r="H59" s="397"/>
      <c r="I59" s="397"/>
      <c r="J59" s="397"/>
      <c r="K59" s="397"/>
      <c r="L59" s="397"/>
    </row>
    <row r="60" spans="1:12" ht="45" hidden="1" customHeight="1">
      <c r="B60" s="397"/>
      <c r="C60" s="397"/>
      <c r="D60" s="397"/>
      <c r="E60" s="397"/>
      <c r="F60" s="397"/>
      <c r="G60" s="397"/>
      <c r="H60" s="397"/>
      <c r="I60" s="397"/>
      <c r="J60" s="397"/>
      <c r="K60" s="397"/>
      <c r="L60" s="397"/>
    </row>
    <row r="61" spans="1:12" hidden="1">
      <c r="B61" s="282" t="s">
        <v>133</v>
      </c>
      <c r="C61" s="39"/>
      <c r="D61" s="39"/>
    </row>
    <row r="62" spans="1:12" hidden="1">
      <c r="B62" s="283" t="s">
        <v>134</v>
      </c>
      <c r="C62" s="39"/>
      <c r="D62" s="39"/>
    </row>
    <row r="63" spans="1:12" hidden="1"/>
    <row r="64" spans="1:12" hidden="1"/>
    <row r="66" spans="9:9">
      <c r="I66" s="345"/>
    </row>
  </sheetData>
  <mergeCells count="7">
    <mergeCell ref="B59:L60"/>
    <mergeCell ref="A24:L24"/>
    <mergeCell ref="A4:L4"/>
    <mergeCell ref="A1:L1"/>
    <mergeCell ref="A2:L2"/>
    <mergeCell ref="A3:L3"/>
    <mergeCell ref="A5:L5"/>
  </mergeCells>
  <pageMargins left="0" right="0" top="0.24803040244969379" bottom="0.24803040244969379" header="0" footer="0"/>
  <pageSetup scale="91"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68"/>
  <sheetViews>
    <sheetView topLeftCell="A149" zoomScale="120" zoomScaleNormal="120" workbookViewId="0">
      <selection activeCell="S151" sqref="S151"/>
    </sheetView>
  </sheetViews>
  <sheetFormatPr defaultRowHeight="15"/>
  <cols>
    <col min="1" max="1" width="15.7109375" customWidth="1"/>
    <col min="2" max="8" width="11.140625" customWidth="1"/>
    <col min="9" max="9" width="1.28515625" customWidth="1"/>
    <col min="10" max="10" width="12.7109375" customWidth="1"/>
  </cols>
  <sheetData>
    <row r="1" spans="1:25" ht="21" customHeight="1">
      <c r="A1" s="402" t="s">
        <v>0</v>
      </c>
      <c r="B1" s="402"/>
      <c r="C1" s="402"/>
      <c r="D1" s="402"/>
      <c r="E1" s="402"/>
      <c r="F1" s="402"/>
      <c r="G1" s="402"/>
      <c r="H1" s="402"/>
      <c r="I1" s="402"/>
      <c r="J1" s="402"/>
      <c r="K1" s="2"/>
    </row>
    <row r="2" spans="1:25" ht="15.75" thickBot="1">
      <c r="A2" s="3"/>
      <c r="B2" s="1"/>
      <c r="C2" s="1"/>
      <c r="D2" s="1"/>
      <c r="E2" s="1"/>
      <c r="F2" s="1"/>
      <c r="G2" s="1"/>
      <c r="H2" s="1"/>
      <c r="I2" s="1"/>
      <c r="J2" s="1"/>
      <c r="K2" s="2"/>
    </row>
    <row r="3" spans="1:25" ht="30.75" thickBot="1">
      <c r="A3" s="63"/>
      <c r="B3" s="64" t="s">
        <v>47</v>
      </c>
      <c r="C3" s="64" t="s">
        <v>48</v>
      </c>
      <c r="D3" s="64" t="s">
        <v>49</v>
      </c>
      <c r="E3" s="64" t="s">
        <v>50</v>
      </c>
      <c r="F3" s="64" t="s">
        <v>51</v>
      </c>
      <c r="G3" s="64" t="s">
        <v>52</v>
      </c>
      <c r="H3" s="64" t="s">
        <v>53</v>
      </c>
      <c r="I3" s="65"/>
      <c r="J3" s="66" t="s">
        <v>1</v>
      </c>
      <c r="K3" s="4"/>
    </row>
    <row r="4" spans="1:25">
      <c r="A4" s="42"/>
      <c r="B4" s="41"/>
      <c r="C4" s="41"/>
      <c r="D4" s="41"/>
      <c r="E4" s="41"/>
      <c r="F4" s="41"/>
      <c r="G4" s="41"/>
      <c r="H4" s="41"/>
      <c r="I4" s="41"/>
      <c r="J4" s="41"/>
      <c r="L4" s="37"/>
      <c r="M4" s="37"/>
      <c r="N4" s="5"/>
      <c r="O4" s="5"/>
      <c r="P4" s="6"/>
      <c r="Q4" s="5"/>
      <c r="R4" s="5"/>
      <c r="S4" s="6"/>
      <c r="T4" s="5"/>
      <c r="U4" s="5"/>
      <c r="V4" s="6"/>
      <c r="W4" s="5"/>
      <c r="X4" s="5"/>
      <c r="Y4" s="6"/>
    </row>
    <row r="5" spans="1:25">
      <c r="A5" s="57">
        <v>42186</v>
      </c>
      <c r="B5" s="58">
        <v>241783.13</v>
      </c>
      <c r="C5" s="58">
        <v>53877.05</v>
      </c>
      <c r="D5" s="58">
        <v>425865.25</v>
      </c>
      <c r="E5" s="58">
        <v>87313.02</v>
      </c>
      <c r="F5" s="58">
        <v>83986.58</v>
      </c>
      <c r="G5" s="58">
        <v>179067.07</v>
      </c>
      <c r="H5" s="58">
        <v>89800.14</v>
      </c>
      <c r="I5" s="58"/>
      <c r="J5" s="58">
        <f t="shared" ref="J5:J14" si="0">SUM(B5:I5)</f>
        <v>1161692.2399999998</v>
      </c>
    </row>
    <row r="6" spans="1:25">
      <c r="A6" s="59">
        <v>42217</v>
      </c>
      <c r="B6" s="60">
        <v>323474</v>
      </c>
      <c r="C6" s="60">
        <v>59659.35</v>
      </c>
      <c r="D6" s="60">
        <v>403843.04</v>
      </c>
      <c r="E6" s="60">
        <v>87226.240000000005</v>
      </c>
      <c r="F6" s="60">
        <v>86580.95</v>
      </c>
      <c r="G6" s="60">
        <v>206775.94</v>
      </c>
      <c r="H6" s="60">
        <v>148858.91</v>
      </c>
      <c r="I6" s="60"/>
      <c r="J6" s="60">
        <f t="shared" si="0"/>
        <v>1316418.4299999997</v>
      </c>
    </row>
    <row r="7" spans="1:25">
      <c r="A7" s="59">
        <v>42248</v>
      </c>
      <c r="B7" s="60">
        <v>324012.84999999998</v>
      </c>
      <c r="C7" s="60">
        <v>60893.42</v>
      </c>
      <c r="D7" s="60">
        <v>385714.53</v>
      </c>
      <c r="E7" s="60">
        <v>86427.9</v>
      </c>
      <c r="F7" s="60">
        <v>81262.02</v>
      </c>
      <c r="G7" s="60">
        <v>182941.88</v>
      </c>
      <c r="H7" s="60">
        <v>116710.47</v>
      </c>
      <c r="I7" s="60"/>
      <c r="J7" s="60">
        <f t="shared" si="0"/>
        <v>1237963.07</v>
      </c>
    </row>
    <row r="8" spans="1:25">
      <c r="A8" s="59">
        <v>42278</v>
      </c>
      <c r="B8" s="60">
        <v>236635.18</v>
      </c>
      <c r="C8" s="60">
        <v>57676.58</v>
      </c>
      <c r="D8" s="60">
        <v>406003.73</v>
      </c>
      <c r="E8" s="60">
        <v>64645.16</v>
      </c>
      <c r="F8" s="60">
        <v>81856.41</v>
      </c>
      <c r="G8" s="60">
        <v>183850.66</v>
      </c>
      <c r="H8" s="60">
        <v>101269.32</v>
      </c>
      <c r="I8" s="60"/>
      <c r="J8" s="60">
        <f t="shared" si="0"/>
        <v>1131937.04</v>
      </c>
    </row>
    <row r="9" spans="1:25">
      <c r="A9" s="59">
        <v>42309</v>
      </c>
      <c r="B9" s="60">
        <v>100306.05</v>
      </c>
      <c r="C9" s="60">
        <v>56936.27</v>
      </c>
      <c r="D9" s="60">
        <v>316875.48</v>
      </c>
      <c r="E9" s="60">
        <v>56389.57</v>
      </c>
      <c r="F9" s="60">
        <v>47676.62</v>
      </c>
      <c r="G9" s="60">
        <v>83987.69</v>
      </c>
      <c r="H9" s="60">
        <v>46168.86</v>
      </c>
      <c r="I9" s="60"/>
      <c r="J9" s="60">
        <f t="shared" si="0"/>
        <v>708340.53999999992</v>
      </c>
    </row>
    <row r="10" spans="1:25">
      <c r="A10" s="59">
        <v>42339</v>
      </c>
      <c r="B10" s="60">
        <v>80627.64</v>
      </c>
      <c r="C10" s="60">
        <v>43476.74</v>
      </c>
      <c r="D10" s="60">
        <v>199443.04</v>
      </c>
      <c r="E10" s="60">
        <v>42294.8</v>
      </c>
      <c r="F10" s="60">
        <v>36441.120000000003</v>
      </c>
      <c r="G10" s="60">
        <v>62246.52</v>
      </c>
      <c r="H10" s="60">
        <v>24906.13</v>
      </c>
      <c r="I10" s="60"/>
      <c r="J10" s="60">
        <f t="shared" si="0"/>
        <v>489435.99000000005</v>
      </c>
    </row>
    <row r="11" spans="1:25">
      <c r="A11" s="59">
        <v>42370</v>
      </c>
      <c r="B11" s="60">
        <v>113885.22</v>
      </c>
      <c r="C11" s="60">
        <v>32454.26</v>
      </c>
      <c r="D11" s="60">
        <v>229769.84</v>
      </c>
      <c r="E11" s="60">
        <v>42304.85</v>
      </c>
      <c r="F11" s="60">
        <v>36088.1</v>
      </c>
      <c r="G11" s="60">
        <v>71614.850000000006</v>
      </c>
      <c r="H11" s="60">
        <v>81122.240000000005</v>
      </c>
      <c r="I11" s="60"/>
      <c r="J11" s="60">
        <f t="shared" si="0"/>
        <v>607239.36</v>
      </c>
    </row>
    <row r="12" spans="1:25">
      <c r="A12" s="59">
        <v>42401</v>
      </c>
      <c r="B12" s="60">
        <v>69326.23</v>
      </c>
      <c r="C12" s="60">
        <v>25165</v>
      </c>
      <c r="D12" s="60">
        <v>201618.99</v>
      </c>
      <c r="E12" s="60">
        <v>38654.49</v>
      </c>
      <c r="F12" s="60">
        <v>34313.1</v>
      </c>
      <c r="G12" s="60">
        <v>56975.56</v>
      </c>
      <c r="H12" s="60">
        <v>58648.33</v>
      </c>
      <c r="I12" s="60"/>
      <c r="J12" s="60">
        <f t="shared" si="0"/>
        <v>484701.69999999995</v>
      </c>
    </row>
    <row r="13" spans="1:25">
      <c r="A13" s="59">
        <v>42430</v>
      </c>
      <c r="B13" s="60">
        <v>85817.45</v>
      </c>
      <c r="C13" s="60">
        <v>33253.440000000002</v>
      </c>
      <c r="D13" s="60">
        <v>241750</v>
      </c>
      <c r="E13" s="60">
        <v>45415.86</v>
      </c>
      <c r="F13" s="60">
        <v>40860</v>
      </c>
      <c r="G13" s="60">
        <v>58574.64</v>
      </c>
      <c r="H13" s="60">
        <v>80710.100000000006</v>
      </c>
      <c r="I13" s="60"/>
      <c r="J13" s="60">
        <f t="shared" si="0"/>
        <v>586381.49</v>
      </c>
    </row>
    <row r="14" spans="1:25">
      <c r="A14" s="59">
        <v>42461</v>
      </c>
      <c r="B14" s="60">
        <v>123710</v>
      </c>
      <c r="C14" s="60">
        <v>42775</v>
      </c>
      <c r="D14" s="60">
        <v>292304</v>
      </c>
      <c r="E14" s="60">
        <v>58181</v>
      </c>
      <c r="F14" s="60">
        <v>46769</v>
      </c>
      <c r="G14" s="60">
        <v>86586</v>
      </c>
      <c r="H14" s="60">
        <v>80706</v>
      </c>
      <c r="I14" s="60"/>
      <c r="J14" s="60">
        <f t="shared" si="0"/>
        <v>731031</v>
      </c>
    </row>
    <row r="15" spans="1:25">
      <c r="A15" s="59">
        <v>42491</v>
      </c>
      <c r="B15" s="60">
        <v>118943.09</v>
      </c>
      <c r="C15" s="60">
        <v>48301.18</v>
      </c>
      <c r="D15" s="60">
        <v>320550.8</v>
      </c>
      <c r="E15" s="60">
        <v>68953.47</v>
      </c>
      <c r="F15" s="60">
        <v>48705.05</v>
      </c>
      <c r="G15" s="60">
        <v>68049.06</v>
      </c>
      <c r="H15" s="60">
        <v>28253.19</v>
      </c>
      <c r="I15" s="60"/>
      <c r="J15" s="60">
        <f>SUM(B15:I15)</f>
        <v>701755.83999999985</v>
      </c>
    </row>
    <row r="16" spans="1:25" ht="15.75" thickBot="1">
      <c r="A16" s="61">
        <v>42522</v>
      </c>
      <c r="B16" s="62">
        <v>137686.41</v>
      </c>
      <c r="C16" s="62">
        <v>54413.09</v>
      </c>
      <c r="D16" s="62">
        <v>326020.76</v>
      </c>
      <c r="E16" s="62">
        <v>70096.2</v>
      </c>
      <c r="F16" s="62">
        <v>59035.7</v>
      </c>
      <c r="G16" s="62">
        <v>106726.46</v>
      </c>
      <c r="H16" s="62">
        <v>36612.050000000003</v>
      </c>
      <c r="I16" s="62"/>
      <c r="J16" s="62">
        <f>SUM(B16:I16)</f>
        <v>790590.66999999993</v>
      </c>
    </row>
    <row r="17" spans="1:11" ht="18" customHeight="1" thickBot="1">
      <c r="A17" s="54" t="s">
        <v>54</v>
      </c>
      <c r="B17" s="43">
        <f>SUM(B5:B16)</f>
        <v>1956207.2499999998</v>
      </c>
      <c r="C17" s="43">
        <f t="shared" ref="C17:H17" si="1">SUM(C5:C16)</f>
        <v>568881.38</v>
      </c>
      <c r="D17" s="43">
        <f t="shared" si="1"/>
        <v>3749759.459999999</v>
      </c>
      <c r="E17" s="43">
        <f t="shared" si="1"/>
        <v>747902.55999999994</v>
      </c>
      <c r="F17" s="43">
        <f t="shared" si="1"/>
        <v>683574.64999999991</v>
      </c>
      <c r="G17" s="43">
        <f t="shared" si="1"/>
        <v>1347396.3299999998</v>
      </c>
      <c r="H17" s="43">
        <f t="shared" si="1"/>
        <v>893765.73999999987</v>
      </c>
      <c r="I17" s="43"/>
      <c r="J17" s="43">
        <f>SUM(B17:I17)</f>
        <v>9947487.3699999992</v>
      </c>
    </row>
    <row r="18" spans="1:11" ht="18" customHeight="1" thickBot="1">
      <c r="A18" s="55"/>
      <c r="B18" s="56"/>
      <c r="C18" s="56"/>
      <c r="D18" s="56"/>
      <c r="E18" s="56"/>
      <c r="F18" s="56"/>
      <c r="G18" s="56"/>
      <c r="H18" s="56"/>
      <c r="I18" s="56"/>
      <c r="J18" s="56"/>
    </row>
    <row r="19" spans="1:11" ht="18.75" customHeight="1">
      <c r="A19" s="42"/>
      <c r="B19" s="40"/>
      <c r="C19" s="40"/>
      <c r="D19" s="40"/>
      <c r="E19" s="40"/>
      <c r="F19" s="40"/>
      <c r="G19" s="40"/>
      <c r="H19" s="40"/>
      <c r="I19" s="40"/>
      <c r="J19" s="40"/>
    </row>
    <row r="20" spans="1:11">
      <c r="A20" s="44">
        <v>42552</v>
      </c>
      <c r="B20" s="50">
        <v>249357</v>
      </c>
      <c r="C20" s="50">
        <v>62899</v>
      </c>
      <c r="D20" s="50">
        <v>494286</v>
      </c>
      <c r="E20" s="50">
        <v>105844</v>
      </c>
      <c r="F20" s="50">
        <v>97061</v>
      </c>
      <c r="G20" s="50">
        <v>224177</v>
      </c>
      <c r="H20" s="50">
        <v>99679</v>
      </c>
      <c r="I20" s="50"/>
      <c r="J20" s="50">
        <f t="shared" ref="J20:J25" si="2">SUM(B20:H20)</f>
        <v>1333303</v>
      </c>
    </row>
    <row r="21" spans="1:11">
      <c r="A21" s="46">
        <v>42583</v>
      </c>
      <c r="B21" s="51">
        <v>348383.66</v>
      </c>
      <c r="C21" s="51">
        <v>61066.43</v>
      </c>
      <c r="D21" s="51">
        <v>413218.42</v>
      </c>
      <c r="E21" s="51">
        <v>96255.23</v>
      </c>
      <c r="F21" s="51">
        <v>95620.19</v>
      </c>
      <c r="G21" s="51">
        <v>245568.5</v>
      </c>
      <c r="H21" s="51">
        <v>160604.9</v>
      </c>
      <c r="I21" s="51"/>
      <c r="J21" s="51">
        <f t="shared" si="2"/>
        <v>1420717.3299999998</v>
      </c>
    </row>
    <row r="22" spans="1:11">
      <c r="A22" s="46">
        <v>42614</v>
      </c>
      <c r="B22" s="51">
        <v>325807.58</v>
      </c>
      <c r="C22" s="51">
        <v>58319.95</v>
      </c>
      <c r="D22" s="51">
        <v>410790.55</v>
      </c>
      <c r="E22" s="51">
        <v>93359.43</v>
      </c>
      <c r="F22" s="51">
        <v>85843.5</v>
      </c>
      <c r="G22" s="51">
        <v>188722.24</v>
      </c>
      <c r="H22" s="51">
        <v>140782.74</v>
      </c>
      <c r="I22" s="51"/>
      <c r="J22" s="51">
        <f t="shared" si="2"/>
        <v>1303625.99</v>
      </c>
    </row>
    <row r="23" spans="1:11">
      <c r="A23" s="46">
        <v>42644</v>
      </c>
      <c r="B23" s="51">
        <v>278574.71000000002</v>
      </c>
      <c r="C23" s="51">
        <v>66837.320000000007</v>
      </c>
      <c r="D23" s="51">
        <v>505991.75</v>
      </c>
      <c r="E23" s="51">
        <v>84225.3</v>
      </c>
      <c r="F23" s="51">
        <v>89952.7</v>
      </c>
      <c r="G23" s="51">
        <v>217363.12</v>
      </c>
      <c r="H23" s="51">
        <v>115900.24</v>
      </c>
      <c r="I23" s="51"/>
      <c r="J23" s="51">
        <f t="shared" si="2"/>
        <v>1358845.14</v>
      </c>
    </row>
    <row r="24" spans="1:11">
      <c r="A24" s="46">
        <v>42675</v>
      </c>
      <c r="B24" s="51">
        <v>112653.44</v>
      </c>
      <c r="C24" s="51">
        <v>57265.74</v>
      </c>
      <c r="D24" s="51">
        <v>357719.91</v>
      </c>
      <c r="E24" s="51">
        <v>77047</v>
      </c>
      <c r="F24" s="51">
        <v>53552.76</v>
      </c>
      <c r="G24" s="51">
        <v>98282.66</v>
      </c>
      <c r="H24" s="51">
        <v>52644.12</v>
      </c>
      <c r="I24" s="51"/>
      <c r="J24" s="51">
        <f t="shared" si="2"/>
        <v>809165.63</v>
      </c>
    </row>
    <row r="25" spans="1:11">
      <c r="A25" s="46">
        <v>42705</v>
      </c>
      <c r="B25" s="51">
        <v>82367.759999999995</v>
      </c>
      <c r="C25" s="51">
        <v>51966.14</v>
      </c>
      <c r="D25" s="51">
        <v>269626.51</v>
      </c>
      <c r="E25" s="51">
        <v>50298.01</v>
      </c>
      <c r="F25" s="51">
        <v>39401</v>
      </c>
      <c r="G25" s="51">
        <v>66666.58</v>
      </c>
      <c r="H25" s="51">
        <v>36008.35</v>
      </c>
      <c r="I25" s="51"/>
      <c r="J25" s="51">
        <f t="shared" si="2"/>
        <v>596334.35</v>
      </c>
    </row>
    <row r="26" spans="1:11">
      <c r="A26" s="46">
        <v>42736</v>
      </c>
      <c r="B26" s="51">
        <v>124044.88</v>
      </c>
      <c r="C26" s="51">
        <v>39115.22</v>
      </c>
      <c r="D26" s="51">
        <v>240405.38</v>
      </c>
      <c r="E26" s="51">
        <v>40910.120000000003</v>
      </c>
      <c r="F26" s="51">
        <v>36267.230000000003</v>
      </c>
      <c r="G26" s="51">
        <v>76115.179999999993</v>
      </c>
      <c r="H26" s="51">
        <v>86094.65</v>
      </c>
      <c r="I26" s="51"/>
      <c r="J26" s="51">
        <f>SUM(B26:H26)</f>
        <v>642952.66</v>
      </c>
    </row>
    <row r="27" spans="1:11">
      <c r="A27" s="46">
        <v>42767</v>
      </c>
      <c r="B27" s="51">
        <v>81268.36</v>
      </c>
      <c r="C27" s="51">
        <v>25381.96</v>
      </c>
      <c r="D27" s="51">
        <v>242681.83</v>
      </c>
      <c r="E27" s="51">
        <v>38356.019999999997</v>
      </c>
      <c r="F27" s="51">
        <v>34755.15</v>
      </c>
      <c r="G27" s="51">
        <v>63336.08</v>
      </c>
      <c r="H27" s="51">
        <v>67177.11</v>
      </c>
      <c r="I27" s="51"/>
      <c r="J27" s="51">
        <f>SUM(B27:H27)</f>
        <v>552956.51000000013</v>
      </c>
    </row>
    <row r="28" spans="1:11">
      <c r="A28" s="46">
        <v>42795</v>
      </c>
      <c r="B28" s="51">
        <v>93699.94</v>
      </c>
      <c r="C28" s="51">
        <v>30649.22</v>
      </c>
      <c r="D28" s="51">
        <v>262093.02</v>
      </c>
      <c r="E28" s="51">
        <v>40586.36</v>
      </c>
      <c r="F28" s="51">
        <v>41931.01</v>
      </c>
      <c r="G28" s="51">
        <v>59315.63</v>
      </c>
      <c r="H28" s="51">
        <v>82811.03</v>
      </c>
      <c r="I28" s="51"/>
      <c r="J28" s="51">
        <f>SUM(B28:H28)</f>
        <v>611086.21</v>
      </c>
    </row>
    <row r="29" spans="1:11">
      <c r="A29" s="46">
        <v>42826</v>
      </c>
      <c r="B29" s="51">
        <v>123268.78</v>
      </c>
      <c r="C29" s="51">
        <v>51707.5</v>
      </c>
      <c r="D29" s="51">
        <v>378305.4</v>
      </c>
      <c r="E29" s="51">
        <v>65186.22</v>
      </c>
      <c r="F29" s="51">
        <v>52363.9</v>
      </c>
      <c r="G29" s="51">
        <v>94565.91</v>
      </c>
      <c r="H29" s="51">
        <v>82066.5</v>
      </c>
      <c r="I29" s="51"/>
      <c r="J29" s="51">
        <f>B29+C29+D29+E29+F29+G29+H29</f>
        <v>847464.21000000008</v>
      </c>
    </row>
    <row r="30" spans="1:11">
      <c r="A30" s="46">
        <v>42856</v>
      </c>
      <c r="B30" s="51">
        <v>105273.55</v>
      </c>
      <c r="C30" s="51">
        <v>43967.24</v>
      </c>
      <c r="D30" s="51">
        <v>316770.90999999997</v>
      </c>
      <c r="E30" s="51">
        <v>58437.34</v>
      </c>
      <c r="F30" s="51">
        <v>49347.26</v>
      </c>
      <c r="G30" s="51">
        <v>73444.31</v>
      </c>
      <c r="H30" s="51">
        <v>27466.03</v>
      </c>
      <c r="I30" s="51"/>
      <c r="J30" s="51">
        <f>B30+C30+D30+E30+F30+G30+H30</f>
        <v>674706.6399999999</v>
      </c>
      <c r="K30" s="280"/>
    </row>
    <row r="31" spans="1:11" ht="15.75" thickBot="1">
      <c r="A31" s="128">
        <v>42887</v>
      </c>
      <c r="B31" s="47">
        <v>146591</v>
      </c>
      <c r="C31" s="47">
        <v>58150</v>
      </c>
      <c r="D31" s="47">
        <v>355474</v>
      </c>
      <c r="E31" s="47">
        <v>78227</v>
      </c>
      <c r="F31" s="47">
        <v>59359</v>
      </c>
      <c r="G31" s="47">
        <v>122272</v>
      </c>
      <c r="H31" s="47">
        <v>35152</v>
      </c>
      <c r="I31" s="47"/>
      <c r="J31" s="51">
        <f>+SUM(B31:H31)</f>
        <v>855225</v>
      </c>
    </row>
    <row r="32" spans="1:11" ht="15.75" thickBot="1">
      <c r="A32" s="48" t="s">
        <v>108</v>
      </c>
      <c r="B32" s="49">
        <f>SUM(B20:B31)</f>
        <v>2071290.66</v>
      </c>
      <c r="C32" s="49">
        <f t="shared" ref="C32:H32" si="3">SUM(C20:C31)</f>
        <v>607325.72000000009</v>
      </c>
      <c r="D32" s="49">
        <f t="shared" si="3"/>
        <v>4247363.68</v>
      </c>
      <c r="E32" s="49">
        <f t="shared" si="3"/>
        <v>828732.02999999991</v>
      </c>
      <c r="F32" s="49">
        <f t="shared" si="3"/>
        <v>735454.70000000007</v>
      </c>
      <c r="G32" s="49">
        <f t="shared" si="3"/>
        <v>1529829.21</v>
      </c>
      <c r="H32" s="49">
        <f t="shared" si="3"/>
        <v>986386.67</v>
      </c>
      <c r="I32" s="49"/>
      <c r="J32" s="49">
        <f t="shared" ref="J32" si="4">SUM(J20:J31)</f>
        <v>11006382.670000002</v>
      </c>
    </row>
    <row r="33" spans="1:14" ht="15.75" thickBot="1">
      <c r="A33" s="52" t="s">
        <v>109</v>
      </c>
      <c r="B33" s="53">
        <f>((B32-B17)/B17)</f>
        <v>5.8829865802818265E-2</v>
      </c>
      <c r="C33" s="53">
        <f t="shared" ref="C33:J33" si="5">((C32-C17)/C17)</f>
        <v>6.7578833394054988E-2</v>
      </c>
      <c r="D33" s="53">
        <f t="shared" si="5"/>
        <v>0.13270297076602369</v>
      </c>
      <c r="E33" s="53">
        <f t="shared" si="5"/>
        <v>0.10807486739983879</v>
      </c>
      <c r="F33" s="53">
        <f t="shared" si="5"/>
        <v>7.5895222270164889E-2</v>
      </c>
      <c r="G33" s="53">
        <f t="shared" si="5"/>
        <v>0.13539659856428446</v>
      </c>
      <c r="H33" s="53">
        <f t="shared" si="5"/>
        <v>0.10362998474298218</v>
      </c>
      <c r="I33" s="53" t="e">
        <f t="shared" si="5"/>
        <v>#DIV/0!</v>
      </c>
      <c r="J33" s="53">
        <f t="shared" si="5"/>
        <v>0.10644851917012313</v>
      </c>
    </row>
    <row r="34" spans="1:14">
      <c r="A34" s="42"/>
      <c r="B34" s="40"/>
      <c r="C34" s="40"/>
      <c r="D34" s="40"/>
      <c r="E34" s="40"/>
      <c r="F34" s="40"/>
      <c r="G34" s="40"/>
      <c r="H34" s="40"/>
      <c r="I34" s="40"/>
      <c r="J34" s="40"/>
    </row>
    <row r="35" spans="1:14">
      <c r="A35" s="57">
        <v>42933</v>
      </c>
      <c r="B35" s="58">
        <v>268902.96999999997</v>
      </c>
      <c r="C35" s="58">
        <v>63153.01</v>
      </c>
      <c r="D35" s="58">
        <v>492639.4</v>
      </c>
      <c r="E35" s="58">
        <v>108316.75</v>
      </c>
      <c r="F35" s="58">
        <v>91122.32</v>
      </c>
      <c r="G35" s="58">
        <v>234495.66</v>
      </c>
      <c r="H35" s="58">
        <v>117293.28</v>
      </c>
      <c r="I35" s="58"/>
      <c r="J35" s="58">
        <f>SUM(B35:H35)</f>
        <v>1375923.39</v>
      </c>
      <c r="N35" s="280"/>
    </row>
    <row r="36" spans="1:14">
      <c r="A36" s="59">
        <v>42964</v>
      </c>
      <c r="B36" s="60">
        <v>358526.69</v>
      </c>
      <c r="C36" s="60">
        <v>56964.92</v>
      </c>
      <c r="D36" s="60">
        <v>489356.52</v>
      </c>
      <c r="E36" s="60">
        <v>103723.87</v>
      </c>
      <c r="F36" s="60">
        <v>92094.93</v>
      </c>
      <c r="G36" s="60">
        <v>256779.2</v>
      </c>
      <c r="H36" s="60">
        <v>197834.57</v>
      </c>
      <c r="I36" s="60"/>
      <c r="J36" s="60">
        <f t="shared" ref="J36:J47" si="6">SUM(B36:H36)</f>
        <v>1555280.7</v>
      </c>
    </row>
    <row r="37" spans="1:14">
      <c r="A37" s="59">
        <v>42995</v>
      </c>
      <c r="B37" s="60">
        <v>352497.1</v>
      </c>
      <c r="C37" s="60">
        <v>60521.78</v>
      </c>
      <c r="D37" s="60">
        <v>517958.22</v>
      </c>
      <c r="E37" s="60">
        <v>110061.58</v>
      </c>
      <c r="F37" s="60">
        <v>100125.16</v>
      </c>
      <c r="G37" s="60">
        <v>243606.68</v>
      </c>
      <c r="H37" s="60">
        <v>178890.45</v>
      </c>
      <c r="I37" s="60"/>
      <c r="J37" s="60">
        <f t="shared" si="6"/>
        <v>1563660.9699999997</v>
      </c>
    </row>
    <row r="38" spans="1:14">
      <c r="A38" s="59">
        <v>43025</v>
      </c>
      <c r="B38" s="60">
        <v>287793.21999999997</v>
      </c>
      <c r="C38" s="60">
        <v>88259.04</v>
      </c>
      <c r="D38" s="60">
        <v>469426.5</v>
      </c>
      <c r="E38" s="60">
        <v>99710.74</v>
      </c>
      <c r="F38" s="60">
        <v>86379.38</v>
      </c>
      <c r="G38" s="60">
        <v>254682.32</v>
      </c>
      <c r="H38" s="60">
        <v>129957.11</v>
      </c>
      <c r="I38" s="60"/>
      <c r="J38" s="60">
        <f t="shared" si="6"/>
        <v>1416208.31</v>
      </c>
    </row>
    <row r="39" spans="1:14">
      <c r="A39" s="59">
        <v>43056</v>
      </c>
      <c r="B39" s="60">
        <v>123156.59</v>
      </c>
      <c r="C39" s="60">
        <v>50885.13</v>
      </c>
      <c r="D39" s="60">
        <v>373626.08</v>
      </c>
      <c r="E39" s="60">
        <v>66915.5</v>
      </c>
      <c r="F39" s="60">
        <v>51929</v>
      </c>
      <c r="G39" s="60">
        <v>112952.88</v>
      </c>
      <c r="H39" s="60">
        <v>64465.98</v>
      </c>
      <c r="I39" s="60"/>
      <c r="J39" s="60">
        <f t="shared" si="6"/>
        <v>843931.16</v>
      </c>
    </row>
    <row r="40" spans="1:14">
      <c r="A40" s="59">
        <v>43086</v>
      </c>
      <c r="B40" s="60">
        <v>80230.44</v>
      </c>
      <c r="C40" s="60">
        <v>46664.01</v>
      </c>
      <c r="D40" s="60">
        <v>271219.57</v>
      </c>
      <c r="E40" s="60">
        <v>47720.98</v>
      </c>
      <c r="F40" s="60">
        <v>34213.93</v>
      </c>
      <c r="G40" s="60">
        <v>60016.09</v>
      </c>
      <c r="H40" s="60">
        <v>30311.41</v>
      </c>
      <c r="I40" s="60"/>
      <c r="J40" s="60">
        <f t="shared" si="6"/>
        <v>570376.43000000005</v>
      </c>
    </row>
    <row r="41" spans="1:14">
      <c r="A41" s="59">
        <v>43117</v>
      </c>
      <c r="B41" s="60">
        <v>124720.71</v>
      </c>
      <c r="C41" s="60">
        <v>35534.68</v>
      </c>
      <c r="D41" s="60">
        <v>280477.31</v>
      </c>
      <c r="E41" s="60">
        <v>47659.32</v>
      </c>
      <c r="F41" s="60">
        <v>38627.18</v>
      </c>
      <c r="G41" s="60">
        <v>71594.84</v>
      </c>
      <c r="H41" s="60">
        <v>106293.55</v>
      </c>
      <c r="I41" s="60"/>
      <c r="J41" s="60">
        <f t="shared" si="6"/>
        <v>704907.59000000008</v>
      </c>
    </row>
    <row r="42" spans="1:14">
      <c r="A42" s="59">
        <v>43148</v>
      </c>
      <c r="B42" s="60">
        <v>14225.74</v>
      </c>
      <c r="C42" s="60">
        <v>869.07</v>
      </c>
      <c r="D42" s="60">
        <v>12122.48</v>
      </c>
      <c r="E42" s="60">
        <v>1416.71</v>
      </c>
      <c r="F42" s="60">
        <v>1593.15</v>
      </c>
      <c r="G42" s="60">
        <v>2695.31</v>
      </c>
      <c r="H42" s="60">
        <v>1127.31</v>
      </c>
      <c r="I42" s="60"/>
      <c r="J42" s="60">
        <f t="shared" si="6"/>
        <v>34049.769999999997</v>
      </c>
    </row>
    <row r="43" spans="1:14">
      <c r="A43" s="59">
        <v>43176</v>
      </c>
      <c r="B43" s="60">
        <v>191901.98</v>
      </c>
      <c r="C43" s="60">
        <v>59345.71</v>
      </c>
      <c r="D43" s="60">
        <v>569042.92000000004</v>
      </c>
      <c r="E43" s="60">
        <v>78760.570000000007</v>
      </c>
      <c r="F43" s="60">
        <v>80661.84</v>
      </c>
      <c r="G43" s="60">
        <v>157048.38</v>
      </c>
      <c r="H43" s="60">
        <v>195411.47</v>
      </c>
      <c r="I43" s="60"/>
      <c r="J43" s="60">
        <f t="shared" si="6"/>
        <v>1332172.8700000001</v>
      </c>
    </row>
    <row r="44" spans="1:14">
      <c r="A44" s="59">
        <v>43207</v>
      </c>
      <c r="B44" s="60">
        <v>107267.69</v>
      </c>
      <c r="C44" s="60">
        <v>42931.57</v>
      </c>
      <c r="D44" s="60">
        <v>341473.26</v>
      </c>
      <c r="E44" s="60">
        <v>54360.95</v>
      </c>
      <c r="F44" s="60">
        <v>60236.22</v>
      </c>
      <c r="G44" s="60">
        <v>107901.01</v>
      </c>
      <c r="H44" s="60">
        <v>94625.39</v>
      </c>
      <c r="I44" s="60"/>
      <c r="J44" s="60">
        <f t="shared" si="6"/>
        <v>808796.09</v>
      </c>
    </row>
    <row r="45" spans="1:14">
      <c r="A45" s="59">
        <v>43237</v>
      </c>
      <c r="B45" s="60">
        <v>144802.69</v>
      </c>
      <c r="C45" s="60">
        <v>44227.67</v>
      </c>
      <c r="D45" s="60">
        <v>447172.11</v>
      </c>
      <c r="E45" s="60">
        <v>75444.84</v>
      </c>
      <c r="F45" s="60">
        <v>62298.62</v>
      </c>
      <c r="G45" s="60">
        <v>130365.35</v>
      </c>
      <c r="H45" s="60">
        <v>41934.129999999997</v>
      </c>
      <c r="I45" s="60"/>
      <c r="J45" s="60">
        <f t="shared" si="6"/>
        <v>946245.40999999992</v>
      </c>
    </row>
    <row r="46" spans="1:14" ht="15.75" thickBot="1">
      <c r="A46" s="61">
        <v>43268</v>
      </c>
      <c r="B46" s="62">
        <v>175803.48</v>
      </c>
      <c r="C46" s="62">
        <v>68750.070000000007</v>
      </c>
      <c r="D46" s="62">
        <v>407950.1</v>
      </c>
      <c r="E46" s="62">
        <v>90980.18</v>
      </c>
      <c r="F46" s="62">
        <v>72276.08</v>
      </c>
      <c r="G46" s="62">
        <v>160413.15</v>
      </c>
      <c r="H46" s="62">
        <v>51574.83</v>
      </c>
      <c r="I46" s="62"/>
      <c r="J46" s="62">
        <f t="shared" si="6"/>
        <v>1027747.89</v>
      </c>
    </row>
    <row r="47" spans="1:14" ht="15.75" thickBot="1">
      <c r="A47" s="54" t="s">
        <v>148</v>
      </c>
      <c r="B47" s="43">
        <f>SUM(B35:B46)</f>
        <v>2229829.2999999998</v>
      </c>
      <c r="C47" s="43">
        <f t="shared" ref="C47:H47" si="7">SUM(C35:C46)</f>
        <v>618106.66000000015</v>
      </c>
      <c r="D47" s="43">
        <f t="shared" si="7"/>
        <v>4672464.47</v>
      </c>
      <c r="E47" s="43">
        <f t="shared" si="7"/>
        <v>885071.99</v>
      </c>
      <c r="F47" s="43">
        <f t="shared" si="7"/>
        <v>771557.80999999994</v>
      </c>
      <c r="G47" s="43">
        <f t="shared" si="7"/>
        <v>1792550.8700000003</v>
      </c>
      <c r="H47" s="43">
        <f t="shared" si="7"/>
        <v>1209719.48</v>
      </c>
      <c r="I47" s="43"/>
      <c r="J47" s="43">
        <f t="shared" si="6"/>
        <v>12179300.580000002</v>
      </c>
    </row>
    <row r="48" spans="1:14" ht="15.75" thickBot="1">
      <c r="A48" s="332" t="s">
        <v>149</v>
      </c>
      <c r="B48" s="333">
        <f t="shared" ref="B48:J48" si="8">((B47-B32)/B32)</f>
        <v>7.6540991113241391E-2</v>
      </c>
      <c r="C48" s="333">
        <f t="shared" si="8"/>
        <v>1.7751495852999705E-2</v>
      </c>
      <c r="D48" s="333">
        <f t="shared" si="8"/>
        <v>0.10008579957532623</v>
      </c>
      <c r="E48" s="333">
        <f t="shared" si="8"/>
        <v>6.7983326287026802E-2</v>
      </c>
      <c r="F48" s="333">
        <f t="shared" si="8"/>
        <v>4.9089508843984365E-2</v>
      </c>
      <c r="G48" s="333">
        <f t="shared" si="8"/>
        <v>0.17173267334855005</v>
      </c>
      <c r="H48" s="333">
        <f t="shared" si="8"/>
        <v>0.22641507310718212</v>
      </c>
      <c r="I48" s="333" t="e">
        <f t="shared" si="8"/>
        <v>#DIV/0!</v>
      </c>
      <c r="J48" s="333">
        <f t="shared" si="8"/>
        <v>0.10656706614399405</v>
      </c>
    </row>
    <row r="49" spans="1:10" ht="15.75" customHeight="1">
      <c r="A49" s="42"/>
      <c r="B49" s="40"/>
      <c r="C49" s="40"/>
      <c r="D49" s="40"/>
      <c r="E49" s="40"/>
      <c r="F49" s="40"/>
      <c r="G49" s="40"/>
      <c r="H49" s="40"/>
      <c r="I49" s="40"/>
      <c r="J49" s="40"/>
    </row>
    <row r="50" spans="1:10">
      <c r="A50" s="329">
        <v>43312</v>
      </c>
      <c r="B50" s="330">
        <v>318651.40999999997</v>
      </c>
      <c r="C50" s="330">
        <v>70437.810000000012</v>
      </c>
      <c r="D50" s="330">
        <v>567211.56999999995</v>
      </c>
      <c r="E50" s="330">
        <v>116250.18000000001</v>
      </c>
      <c r="F50" s="330">
        <v>119008.6</v>
      </c>
      <c r="G50" s="330">
        <v>323991.31</v>
      </c>
      <c r="H50" s="330">
        <v>134271.09</v>
      </c>
      <c r="I50" s="330"/>
      <c r="J50" s="330">
        <f>SUM(B50:H50)</f>
        <v>1649821.9700000002</v>
      </c>
    </row>
    <row r="51" spans="1:10">
      <c r="A51" s="329">
        <v>43343</v>
      </c>
      <c r="B51" s="330">
        <v>423637.02000000008</v>
      </c>
      <c r="C51" s="330">
        <v>94525.02</v>
      </c>
      <c r="D51" s="330">
        <v>514600.39999999997</v>
      </c>
      <c r="E51" s="330">
        <v>100885.51000000001</v>
      </c>
      <c r="F51" s="330">
        <v>118466.78</v>
      </c>
      <c r="G51" s="330">
        <v>291577.06</v>
      </c>
      <c r="H51" s="330">
        <v>245374.52000000002</v>
      </c>
      <c r="I51" s="330"/>
      <c r="J51" s="330">
        <f t="shared" ref="J51:J62" si="9">SUM(B51:H51)</f>
        <v>1789066.3100000003</v>
      </c>
    </row>
    <row r="52" spans="1:10">
      <c r="A52" s="329">
        <v>43373</v>
      </c>
      <c r="B52" s="330">
        <v>413004.02</v>
      </c>
      <c r="C52" s="330">
        <v>75843.600000000006</v>
      </c>
      <c r="D52" s="330">
        <v>518342.00999999995</v>
      </c>
      <c r="E52" s="330">
        <v>106347.02</v>
      </c>
      <c r="F52" s="330">
        <v>113195.86</v>
      </c>
      <c r="G52" s="330">
        <v>274698.71999999997</v>
      </c>
      <c r="H52" s="330">
        <v>214302.81</v>
      </c>
      <c r="I52" s="330"/>
      <c r="J52" s="330">
        <f t="shared" si="9"/>
        <v>1715734.04</v>
      </c>
    </row>
    <row r="53" spans="1:10">
      <c r="A53" s="329">
        <v>43404</v>
      </c>
      <c r="B53" s="330">
        <v>311453.94</v>
      </c>
      <c r="C53" s="330">
        <v>82601.140000000014</v>
      </c>
      <c r="D53" s="330">
        <v>524024.56000000006</v>
      </c>
      <c r="E53" s="330">
        <v>95600.46</v>
      </c>
      <c r="F53" s="330">
        <v>104964.47000000002</v>
      </c>
      <c r="G53" s="330">
        <v>271706.73000000004</v>
      </c>
      <c r="H53" s="330">
        <v>133153.40000000002</v>
      </c>
      <c r="I53" s="330"/>
      <c r="J53" s="330">
        <f t="shared" si="9"/>
        <v>1523504.7000000002</v>
      </c>
    </row>
    <row r="54" spans="1:10">
      <c r="A54" s="329">
        <v>43434</v>
      </c>
      <c r="B54" s="330">
        <v>118845.84</v>
      </c>
      <c r="C54" s="330">
        <v>57436.81</v>
      </c>
      <c r="D54" s="330">
        <v>445824.11000000004</v>
      </c>
      <c r="E54" s="330">
        <v>70992.95</v>
      </c>
      <c r="F54" s="330">
        <v>84526.420000000013</v>
      </c>
      <c r="G54" s="330">
        <v>114715.37</v>
      </c>
      <c r="H54" s="330">
        <v>83531.01999999999</v>
      </c>
      <c r="I54" s="330"/>
      <c r="J54" s="330">
        <f t="shared" si="9"/>
        <v>975872.52</v>
      </c>
    </row>
    <row r="55" spans="1:10">
      <c r="A55" s="329">
        <v>43465</v>
      </c>
      <c r="B55" s="330">
        <v>127781.37</v>
      </c>
      <c r="C55" s="330">
        <v>49719.53</v>
      </c>
      <c r="D55" s="330">
        <v>277733.78000000003</v>
      </c>
      <c r="E55" s="330">
        <v>54939.68</v>
      </c>
      <c r="F55" s="330">
        <v>41734.039999999994</v>
      </c>
      <c r="G55" s="330">
        <v>73676.59</v>
      </c>
      <c r="H55" s="330">
        <v>46466.67</v>
      </c>
      <c r="I55" s="330"/>
      <c r="J55" s="330">
        <f t="shared" si="9"/>
        <v>672051.66</v>
      </c>
    </row>
    <row r="56" spans="1:10">
      <c r="A56" s="329">
        <v>43496</v>
      </c>
      <c r="B56" s="330">
        <v>128989.4</v>
      </c>
      <c r="C56" s="330">
        <v>41972.759999999995</v>
      </c>
      <c r="D56" s="330">
        <v>329083.13</v>
      </c>
      <c r="E56" s="330">
        <v>47188.520000000004</v>
      </c>
      <c r="F56" s="330">
        <v>51736.509999999995</v>
      </c>
      <c r="G56" s="330">
        <v>92652.26</v>
      </c>
      <c r="H56" s="330">
        <v>128514.23</v>
      </c>
      <c r="I56" s="330"/>
      <c r="J56" s="330">
        <f t="shared" si="9"/>
        <v>820136.80999999994</v>
      </c>
    </row>
    <row r="57" spans="1:10">
      <c r="A57" s="329">
        <v>43524</v>
      </c>
      <c r="B57" s="330">
        <v>96210.4</v>
      </c>
      <c r="C57" s="330">
        <v>36039.259999999995</v>
      </c>
      <c r="D57" s="330">
        <v>231683.13000000003</v>
      </c>
      <c r="E57" s="330">
        <v>29596.61</v>
      </c>
      <c r="F57" s="330">
        <v>46146.979999999989</v>
      </c>
      <c r="G57" s="330">
        <v>103264.54</v>
      </c>
      <c r="H57" s="330">
        <v>64727.06</v>
      </c>
      <c r="I57" s="330"/>
      <c r="J57" s="330">
        <f t="shared" si="9"/>
        <v>607667.98</v>
      </c>
    </row>
    <row r="58" spans="1:10">
      <c r="A58" s="329">
        <v>43555</v>
      </c>
      <c r="B58" s="330">
        <v>121332.73</v>
      </c>
      <c r="C58" s="330">
        <v>36192.910000000003</v>
      </c>
      <c r="D58" s="330">
        <v>390190.8</v>
      </c>
      <c r="E58" s="330">
        <v>61608.53</v>
      </c>
      <c r="F58" s="330">
        <v>48016.17</v>
      </c>
      <c r="G58" s="330">
        <v>116226.13</v>
      </c>
      <c r="H58" s="330">
        <v>154725.32999999999</v>
      </c>
      <c r="I58" s="330"/>
      <c r="J58" s="330">
        <f t="shared" si="9"/>
        <v>928292.6</v>
      </c>
    </row>
    <row r="59" spans="1:10">
      <c r="A59" s="329">
        <v>43585</v>
      </c>
      <c r="B59" s="330">
        <v>133606.51999999999</v>
      </c>
      <c r="C59" s="330">
        <v>42319.61</v>
      </c>
      <c r="D59" s="330">
        <v>389709.9200000001</v>
      </c>
      <c r="E59" s="330">
        <v>56600.11</v>
      </c>
      <c r="F59" s="330">
        <v>48991.649999999994</v>
      </c>
      <c r="G59" s="330">
        <v>112746.61</v>
      </c>
      <c r="H59" s="330">
        <v>69018.64</v>
      </c>
      <c r="I59" s="330"/>
      <c r="J59" s="330">
        <f t="shared" si="9"/>
        <v>852993.06</v>
      </c>
    </row>
    <row r="60" spans="1:10">
      <c r="A60" s="329">
        <v>43616</v>
      </c>
      <c r="B60" s="330">
        <v>172309.38999999998</v>
      </c>
      <c r="C60" s="330">
        <v>40676.930000000008</v>
      </c>
      <c r="D60" s="330">
        <v>478186.43</v>
      </c>
      <c r="E60" s="330">
        <v>92963.13</v>
      </c>
      <c r="F60" s="330">
        <v>-23364.95</v>
      </c>
      <c r="G60" s="330">
        <v>159195.62000000002</v>
      </c>
      <c r="H60" s="330">
        <v>88342.22</v>
      </c>
      <c r="I60" s="330">
        <v>1008308.77</v>
      </c>
      <c r="J60" s="330">
        <f t="shared" si="9"/>
        <v>1008308.77</v>
      </c>
    </row>
    <row r="61" spans="1:10" ht="15.75" thickBot="1">
      <c r="A61" s="44">
        <v>43646</v>
      </c>
      <c r="B61" s="45">
        <v>175304.23</v>
      </c>
      <c r="C61" s="45">
        <v>65116.71</v>
      </c>
      <c r="D61" s="45">
        <v>463787.49</v>
      </c>
      <c r="E61" s="45">
        <v>84002.739999999991</v>
      </c>
      <c r="F61" s="45">
        <v>81023.199999999997</v>
      </c>
      <c r="G61" s="45">
        <v>177129.09</v>
      </c>
      <c r="H61" s="45">
        <v>53037.279999999999</v>
      </c>
      <c r="I61" s="45">
        <v>1099400.7399999998</v>
      </c>
      <c r="J61" s="45">
        <f t="shared" si="9"/>
        <v>1099400.7399999998</v>
      </c>
    </row>
    <row r="62" spans="1:10" ht="15.75" thickBot="1">
      <c r="A62" s="331" t="s">
        <v>178</v>
      </c>
      <c r="B62" s="49">
        <f t="shared" ref="B62:H62" si="10">SUM(B50:B61)</f>
        <v>2541126.27</v>
      </c>
      <c r="C62" s="49">
        <f t="shared" si="10"/>
        <v>692882.09000000008</v>
      </c>
      <c r="D62" s="49">
        <f t="shared" si="10"/>
        <v>5130377.3299999991</v>
      </c>
      <c r="E62" s="49">
        <f t="shared" si="10"/>
        <v>916975.44000000006</v>
      </c>
      <c r="F62" s="49">
        <f t="shared" si="10"/>
        <v>834445.7300000001</v>
      </c>
      <c r="G62" s="49">
        <f t="shared" si="10"/>
        <v>2111580.0300000003</v>
      </c>
      <c r="H62" s="49">
        <f t="shared" si="10"/>
        <v>1415464.27</v>
      </c>
      <c r="I62" s="49"/>
      <c r="J62" s="344">
        <f t="shared" si="9"/>
        <v>13642851.16</v>
      </c>
    </row>
    <row r="63" spans="1:10" ht="15.75" thickBot="1">
      <c r="A63" s="370" t="s">
        <v>179</v>
      </c>
      <c r="B63" s="371">
        <f t="shared" ref="B63:J63" si="11">((B62-B47)/B47)</f>
        <v>0.1396057402241509</v>
      </c>
      <c r="C63" s="371">
        <f t="shared" si="11"/>
        <v>0.12097496247654073</v>
      </c>
      <c r="D63" s="371">
        <f t="shared" si="11"/>
        <v>9.8002427399945413E-2</v>
      </c>
      <c r="E63" s="371">
        <f t="shared" si="11"/>
        <v>3.6046163883234027E-2</v>
      </c>
      <c r="F63" s="371">
        <f t="shared" si="11"/>
        <v>8.1507722668247198E-2</v>
      </c>
      <c r="G63" s="371">
        <f t="shared" si="11"/>
        <v>0.17797495476376626</v>
      </c>
      <c r="H63" s="371">
        <f t="shared" si="11"/>
        <v>0.17007644615262377</v>
      </c>
      <c r="I63" s="371" t="e">
        <f t="shared" si="11"/>
        <v>#DIV/0!</v>
      </c>
      <c r="J63" s="371">
        <f t="shared" si="11"/>
        <v>0.12016704657107641</v>
      </c>
    </row>
    <row r="64" spans="1:10">
      <c r="A64" s="8"/>
      <c r="B64" s="9"/>
      <c r="C64" s="9"/>
      <c r="D64" s="9"/>
      <c r="E64" s="9"/>
      <c r="F64" s="9"/>
      <c r="G64" s="9"/>
      <c r="H64" s="9"/>
      <c r="I64" s="9"/>
      <c r="J64" s="9"/>
    </row>
    <row r="65" spans="1:10">
      <c r="A65" s="329">
        <v>43677</v>
      </c>
      <c r="B65" s="330">
        <v>372578.82000000007</v>
      </c>
      <c r="C65" s="330">
        <v>72545.75</v>
      </c>
      <c r="D65" s="330">
        <v>593205.36</v>
      </c>
      <c r="E65" s="330">
        <v>124297.18000000001</v>
      </c>
      <c r="F65" s="330">
        <v>105583.48000000001</v>
      </c>
      <c r="G65" s="330">
        <v>333525.77999999997</v>
      </c>
      <c r="H65" s="330">
        <v>147921.42000000001</v>
      </c>
      <c r="I65" s="330"/>
      <c r="J65" s="330">
        <v>1749657.79</v>
      </c>
    </row>
    <row r="66" spans="1:10">
      <c r="A66" s="329">
        <v>43708</v>
      </c>
      <c r="B66" s="330">
        <v>459241.11</v>
      </c>
      <c r="C66" s="330">
        <v>75667.88</v>
      </c>
      <c r="D66" s="330">
        <v>674897.42</v>
      </c>
      <c r="E66" s="330">
        <v>106193.85</v>
      </c>
      <c r="F66" s="330">
        <v>111692.30999999998</v>
      </c>
      <c r="G66" s="330">
        <v>414126.08000000002</v>
      </c>
      <c r="H66" s="330">
        <v>268955.63</v>
      </c>
      <c r="I66" s="330"/>
      <c r="J66" s="330">
        <v>2110774.2800000003</v>
      </c>
    </row>
    <row r="67" spans="1:10">
      <c r="A67" s="329">
        <v>43738</v>
      </c>
      <c r="B67" s="330">
        <v>457926.22</v>
      </c>
      <c r="C67" s="330">
        <v>64370.3</v>
      </c>
      <c r="D67" s="330">
        <v>549639.94999999995</v>
      </c>
      <c r="E67" s="330">
        <v>103435.04</v>
      </c>
      <c r="F67" s="330">
        <v>103590.34</v>
      </c>
      <c r="G67" s="330">
        <v>291744.95</v>
      </c>
      <c r="H67" s="330">
        <v>223102.89</v>
      </c>
      <c r="I67" s="330"/>
      <c r="J67" s="330">
        <v>1793809.69</v>
      </c>
    </row>
    <row r="68" spans="1:10">
      <c r="A68" s="329">
        <v>43769</v>
      </c>
      <c r="B68" s="330">
        <v>331272.67</v>
      </c>
      <c r="C68" s="330">
        <v>92343.549999999988</v>
      </c>
      <c r="D68" s="330">
        <v>567198.10999999987</v>
      </c>
      <c r="E68" s="330">
        <v>104437.18</v>
      </c>
      <c r="F68" s="330">
        <v>104719.15</v>
      </c>
      <c r="G68" s="330">
        <v>284367.59999999998</v>
      </c>
      <c r="H68" s="330">
        <v>160768.53999999998</v>
      </c>
      <c r="I68" s="330"/>
      <c r="J68" s="330">
        <v>1645106.7999999998</v>
      </c>
    </row>
    <row r="69" spans="1:10">
      <c r="A69" s="329">
        <v>43799</v>
      </c>
      <c r="B69" s="330">
        <v>170448.21</v>
      </c>
      <c r="C69" s="330">
        <v>67521.929999999993</v>
      </c>
      <c r="D69" s="330">
        <v>456836.2</v>
      </c>
      <c r="E69" s="330">
        <v>69146.86</v>
      </c>
      <c r="F69" s="330">
        <v>58999.92</v>
      </c>
      <c r="G69" s="330">
        <v>146486.54</v>
      </c>
      <c r="H69" s="330">
        <v>93169.94</v>
      </c>
      <c r="I69" s="330"/>
      <c r="J69" s="330">
        <v>1062609.6000000001</v>
      </c>
    </row>
    <row r="70" spans="1:10">
      <c r="A70" s="329">
        <v>43830</v>
      </c>
      <c r="B70" s="330">
        <v>107941.8</v>
      </c>
      <c r="C70" s="330">
        <v>57990.21</v>
      </c>
      <c r="D70" s="330">
        <v>359373.16</v>
      </c>
      <c r="E70" s="330">
        <v>60752.36</v>
      </c>
      <c r="F70" s="330">
        <v>52566.05</v>
      </c>
      <c r="G70" s="330">
        <v>97203.63</v>
      </c>
      <c r="H70" s="330">
        <v>51953.94</v>
      </c>
      <c r="I70" s="330"/>
      <c r="J70" s="330">
        <v>787781.14999999991</v>
      </c>
    </row>
    <row r="71" spans="1:10">
      <c r="A71" s="329">
        <v>43861</v>
      </c>
      <c r="B71" s="330">
        <v>142671.67999999999</v>
      </c>
      <c r="C71" s="330">
        <v>35696.9</v>
      </c>
      <c r="D71" s="330">
        <v>320226.5</v>
      </c>
      <c r="E71" s="330">
        <v>48411.17</v>
      </c>
      <c r="F71" s="330">
        <v>44824.06</v>
      </c>
      <c r="G71" s="330">
        <v>106537.31</v>
      </c>
      <c r="H71" s="330">
        <v>144932.98000000001</v>
      </c>
      <c r="I71" s="330"/>
      <c r="J71" s="330">
        <v>843300.60000000009</v>
      </c>
    </row>
    <row r="72" spans="1:10">
      <c r="A72" s="329">
        <v>43890</v>
      </c>
      <c r="B72" s="330">
        <v>132564.19</v>
      </c>
      <c r="C72" s="330">
        <v>30777.16</v>
      </c>
      <c r="D72" s="330">
        <v>352869.31</v>
      </c>
      <c r="E72" s="330">
        <v>49361.66</v>
      </c>
      <c r="F72" s="330">
        <v>46506.99</v>
      </c>
      <c r="G72" s="330">
        <v>118395</v>
      </c>
      <c r="H72" s="330">
        <v>72096.27</v>
      </c>
      <c r="I72" s="330"/>
      <c r="J72" s="330">
        <v>802570.58000000007</v>
      </c>
    </row>
    <row r="73" spans="1:10">
      <c r="A73" s="329">
        <v>43921</v>
      </c>
      <c r="B73" s="330">
        <v>143005.01999999999</v>
      </c>
      <c r="C73" s="330">
        <v>35436.6</v>
      </c>
      <c r="D73" s="330">
        <v>400261.79</v>
      </c>
      <c r="E73" s="330">
        <v>50378.66</v>
      </c>
      <c r="F73" s="330">
        <v>52212.13</v>
      </c>
      <c r="G73" s="330">
        <v>114552.03</v>
      </c>
      <c r="H73" s="330">
        <v>222178.13</v>
      </c>
      <c r="I73" s="330"/>
      <c r="J73" s="330">
        <v>1018024.36</v>
      </c>
    </row>
    <row r="74" spans="1:10">
      <c r="A74" s="329">
        <v>43951</v>
      </c>
      <c r="B74" s="330">
        <v>89952.9</v>
      </c>
      <c r="C74" s="330">
        <v>33194.31</v>
      </c>
      <c r="D74" s="330">
        <v>252026.59</v>
      </c>
      <c r="E74" s="330">
        <v>50912</v>
      </c>
      <c r="F74" s="330">
        <v>37528.33</v>
      </c>
      <c r="G74" s="330">
        <v>72280.66</v>
      </c>
      <c r="H74" s="330">
        <v>64954.21</v>
      </c>
      <c r="I74" s="330"/>
      <c r="J74" s="330">
        <v>600849</v>
      </c>
    </row>
    <row r="75" spans="1:10">
      <c r="A75" s="329">
        <v>43982</v>
      </c>
      <c r="B75" s="330">
        <v>32859.18</v>
      </c>
      <c r="C75" s="330">
        <v>13135.02</v>
      </c>
      <c r="D75" s="330">
        <v>97825.17</v>
      </c>
      <c r="E75" s="330">
        <v>17874.64</v>
      </c>
      <c r="F75" s="330">
        <v>12866.71</v>
      </c>
      <c r="G75" s="330">
        <v>24570.880000000001</v>
      </c>
      <c r="H75" s="330">
        <v>2858.55</v>
      </c>
      <c r="I75" s="330">
        <v>1008308.77</v>
      </c>
      <c r="J75" s="330">
        <v>201990.15</v>
      </c>
    </row>
    <row r="76" spans="1:10" ht="15.75" thickBot="1">
      <c r="A76" s="329">
        <v>44012</v>
      </c>
      <c r="B76" s="330">
        <v>70094.320000000007</v>
      </c>
      <c r="C76" s="330">
        <v>22886.83</v>
      </c>
      <c r="D76" s="330">
        <v>129618.42</v>
      </c>
      <c r="E76" s="330">
        <v>34394.400000000001</v>
      </c>
      <c r="F76" s="330">
        <v>29410.27</v>
      </c>
      <c r="G76" s="330">
        <v>48333.88</v>
      </c>
      <c r="H76" s="330">
        <v>16906.150000000001</v>
      </c>
      <c r="I76" s="45">
        <v>1099400.7399999998</v>
      </c>
      <c r="J76" s="45">
        <v>351644.27</v>
      </c>
    </row>
    <row r="77" spans="1:10" ht="15.75" thickBot="1">
      <c r="A77" s="331" t="s">
        <v>187</v>
      </c>
      <c r="B77" s="49">
        <v>2510556.1199999996</v>
      </c>
      <c r="C77" s="49">
        <v>601566.44000000006</v>
      </c>
      <c r="D77" s="49">
        <v>4753977.9799999995</v>
      </c>
      <c r="E77" s="49">
        <v>819595.00000000012</v>
      </c>
      <c r="F77" s="49">
        <v>760499.74</v>
      </c>
      <c r="G77" s="49">
        <v>2052124.3399999999</v>
      </c>
      <c r="H77" s="49">
        <v>1469798.6499999997</v>
      </c>
      <c r="I77" s="49"/>
      <c r="J77" s="344">
        <v>12968118.27</v>
      </c>
    </row>
    <row r="78" spans="1:10" ht="15.75" thickBot="1">
      <c r="A78" s="370" t="s">
        <v>200</v>
      </c>
      <c r="B78" s="371">
        <f>((B77-B62)/B62)</f>
        <v>-1.203015779298538E-2</v>
      </c>
      <c r="C78" s="371">
        <f t="shared" ref="C78:J78" si="12">((C77-C62)/C62)</f>
        <v>-0.13179103821257671</v>
      </c>
      <c r="D78" s="371">
        <f t="shared" si="12"/>
        <v>-7.3366796589988764E-2</v>
      </c>
      <c r="E78" s="371">
        <f t="shared" si="12"/>
        <v>-0.10619743534243396</v>
      </c>
      <c r="F78" s="371">
        <f t="shared" si="12"/>
        <v>-8.861689543309198E-2</v>
      </c>
      <c r="G78" s="371">
        <f t="shared" si="12"/>
        <v>-2.8156967368175197E-2</v>
      </c>
      <c r="H78" s="371">
        <f t="shared" si="12"/>
        <v>3.838626036106136E-2</v>
      </c>
      <c r="I78" s="371" t="e">
        <f t="shared" si="12"/>
        <v>#DIV/0!</v>
      </c>
      <c r="J78" s="371">
        <f t="shared" si="12"/>
        <v>-4.9456882735646628E-2</v>
      </c>
    </row>
    <row r="79" spans="1:10">
      <c r="A79" s="8"/>
      <c r="B79" s="7"/>
      <c r="C79" s="7"/>
      <c r="D79" s="7"/>
      <c r="E79" s="7"/>
      <c r="F79" s="7"/>
      <c r="G79" s="7"/>
      <c r="H79" s="7"/>
      <c r="I79" s="7"/>
      <c r="J79" s="7"/>
    </row>
    <row r="80" spans="1:10">
      <c r="A80" s="329">
        <v>44043</v>
      </c>
      <c r="B80" s="330">
        <v>336878.23</v>
      </c>
      <c r="C80" s="330">
        <v>61474.38</v>
      </c>
      <c r="D80" s="330">
        <v>428376.46</v>
      </c>
      <c r="E80" s="330">
        <v>93059.6</v>
      </c>
      <c r="F80" s="330">
        <v>83411.16</v>
      </c>
      <c r="G80" s="330">
        <v>262755.46999999997</v>
      </c>
      <c r="H80" s="330">
        <v>113199.97</v>
      </c>
      <c r="I80" s="330"/>
      <c r="J80" s="330">
        <v>1379155.27</v>
      </c>
    </row>
    <row r="81" spans="1:10">
      <c r="A81" s="329">
        <v>44074</v>
      </c>
      <c r="B81" s="330">
        <v>463851.5</v>
      </c>
      <c r="C81" s="330">
        <v>61297.87</v>
      </c>
      <c r="D81" s="330">
        <v>445152.53</v>
      </c>
      <c r="E81" s="330">
        <v>103390.18</v>
      </c>
      <c r="F81" s="330">
        <v>102053.67</v>
      </c>
      <c r="G81" s="330">
        <v>360907.55</v>
      </c>
      <c r="H81" s="330">
        <v>207236.36</v>
      </c>
      <c r="I81" s="330"/>
      <c r="J81" s="330">
        <v>1743889.6600000001</v>
      </c>
    </row>
    <row r="82" spans="1:10">
      <c r="A82" s="329">
        <v>44104</v>
      </c>
      <c r="B82" s="330">
        <v>476667.09</v>
      </c>
      <c r="C82" s="330">
        <v>65637.97</v>
      </c>
      <c r="D82" s="330">
        <v>480493.59</v>
      </c>
      <c r="E82" s="330">
        <v>98113.38</v>
      </c>
      <c r="F82" s="330">
        <v>87349.41</v>
      </c>
      <c r="G82" s="330">
        <v>348750.39</v>
      </c>
      <c r="H82" s="330">
        <v>184654.79</v>
      </c>
      <c r="I82" s="330"/>
      <c r="J82" s="330">
        <v>1741666.62</v>
      </c>
    </row>
    <row r="83" spans="1:10">
      <c r="A83" s="329">
        <v>44135</v>
      </c>
      <c r="B83" s="330">
        <v>404685.95999999996</v>
      </c>
      <c r="C83" s="330">
        <v>66639.3</v>
      </c>
      <c r="D83" s="330">
        <v>490579.57000000012</v>
      </c>
      <c r="E83" s="330">
        <v>114412.82</v>
      </c>
      <c r="F83" s="330">
        <v>90912.070000000022</v>
      </c>
      <c r="G83" s="330">
        <v>335919.23</v>
      </c>
      <c r="H83" s="330">
        <v>152989.57</v>
      </c>
      <c r="I83" s="330"/>
      <c r="J83" s="330">
        <v>1656138.5200000003</v>
      </c>
    </row>
    <row r="84" spans="1:10">
      <c r="A84" s="329">
        <v>44165</v>
      </c>
      <c r="B84" s="330">
        <v>212654.38</v>
      </c>
      <c r="C84" s="330">
        <v>53256.599999999991</v>
      </c>
      <c r="D84" s="330">
        <v>427539.4499999999</v>
      </c>
      <c r="E84" s="330">
        <v>83291.44</v>
      </c>
      <c r="F84" s="330">
        <v>64557.12000000001</v>
      </c>
      <c r="G84" s="330">
        <v>184970.8</v>
      </c>
      <c r="H84" s="330">
        <v>112710.37</v>
      </c>
      <c r="I84" s="330"/>
      <c r="J84" s="330">
        <v>1138980.1599999997</v>
      </c>
    </row>
    <row r="85" spans="1:10">
      <c r="A85" s="329">
        <v>44196</v>
      </c>
      <c r="B85" s="330">
        <v>117868.47</v>
      </c>
      <c r="C85" s="330">
        <v>39986.160000000003</v>
      </c>
      <c r="D85" s="330">
        <v>295023.39</v>
      </c>
      <c r="E85" s="330">
        <v>58397.69</v>
      </c>
      <c r="F85" s="330">
        <v>37194.03</v>
      </c>
      <c r="G85" s="330">
        <v>113735.3</v>
      </c>
      <c r="H85" s="330">
        <v>49584.51</v>
      </c>
      <c r="I85" s="330"/>
      <c r="J85" s="330">
        <v>711789.55</v>
      </c>
    </row>
    <row r="86" spans="1:10">
      <c r="A86" s="329">
        <v>44227</v>
      </c>
      <c r="B86" s="330">
        <v>181833.08</v>
      </c>
      <c r="C86" s="330">
        <v>35880.019999999997</v>
      </c>
      <c r="D86" s="330">
        <v>272414</v>
      </c>
      <c r="E86" s="330">
        <v>55587.87</v>
      </c>
      <c r="F86" s="330">
        <v>37051.019999999997</v>
      </c>
      <c r="G86" s="330">
        <v>136067.26999999999</v>
      </c>
      <c r="H86" s="330">
        <v>125344.37</v>
      </c>
      <c r="I86" s="330"/>
      <c r="J86" s="330">
        <v>844177.63</v>
      </c>
    </row>
    <row r="87" spans="1:10">
      <c r="A87" s="329">
        <v>44255</v>
      </c>
      <c r="B87" s="330">
        <v>171159.06</v>
      </c>
      <c r="C87" s="330">
        <v>38920.699999999997</v>
      </c>
      <c r="D87" s="330">
        <v>302433.38</v>
      </c>
      <c r="E87" s="330">
        <v>47652.52</v>
      </c>
      <c r="F87" s="330">
        <v>61132.41</v>
      </c>
      <c r="G87" s="330">
        <v>173267.78</v>
      </c>
      <c r="H87" s="330">
        <v>121580</v>
      </c>
      <c r="I87" s="330"/>
      <c r="J87" s="330">
        <v>916145.85000000009</v>
      </c>
    </row>
    <row r="88" spans="1:10">
      <c r="A88" s="329">
        <v>44286</v>
      </c>
      <c r="B88" s="330">
        <v>188663.84</v>
      </c>
      <c r="C88" s="330">
        <v>37369.61</v>
      </c>
      <c r="D88" s="330">
        <v>315418.03999999998</v>
      </c>
      <c r="E88" s="330">
        <v>52355.98</v>
      </c>
      <c r="F88" s="330">
        <v>40942.85</v>
      </c>
      <c r="G88" s="330">
        <v>161261.01999999999</v>
      </c>
      <c r="H88" s="330">
        <v>108225.63</v>
      </c>
      <c r="I88" s="330"/>
      <c r="J88" s="330">
        <v>904236.97</v>
      </c>
    </row>
    <row r="89" spans="1:10">
      <c r="A89" s="329">
        <v>44316</v>
      </c>
      <c r="B89" s="330">
        <v>231446.25</v>
      </c>
      <c r="C89" s="330">
        <v>61567.53</v>
      </c>
      <c r="D89" s="330">
        <v>466294.36</v>
      </c>
      <c r="E89" s="330">
        <v>83800.59</v>
      </c>
      <c r="F89" s="330">
        <v>63341.72</v>
      </c>
      <c r="G89" s="330">
        <v>213347.12</v>
      </c>
      <c r="H89" s="330">
        <v>182384.35</v>
      </c>
      <c r="I89" s="330"/>
      <c r="J89" s="330">
        <v>1302181.92</v>
      </c>
    </row>
    <row r="90" spans="1:10">
      <c r="A90" s="329">
        <v>44347</v>
      </c>
      <c r="B90" s="330">
        <v>230093.44</v>
      </c>
      <c r="C90" s="330">
        <v>63933.27</v>
      </c>
      <c r="D90" s="330">
        <v>445783.74</v>
      </c>
      <c r="E90" s="330">
        <v>92409.77</v>
      </c>
      <c r="F90" s="330">
        <v>65123.77</v>
      </c>
      <c r="G90" s="330">
        <v>186024.14</v>
      </c>
      <c r="H90" s="330">
        <v>77354.460000000006</v>
      </c>
      <c r="I90" s="330">
        <v>1008308.77</v>
      </c>
      <c r="J90" s="330">
        <v>1160722.5899999999</v>
      </c>
    </row>
    <row r="91" spans="1:10" ht="15.75" thickBot="1">
      <c r="A91" s="329">
        <v>44377</v>
      </c>
      <c r="B91" s="330">
        <v>282288.94</v>
      </c>
      <c r="C91" s="330">
        <v>71684.789999999994</v>
      </c>
      <c r="D91" s="330">
        <v>516076.85</v>
      </c>
      <c r="E91" s="330">
        <v>114582.12</v>
      </c>
      <c r="F91" s="330">
        <v>93132.2</v>
      </c>
      <c r="G91" s="330">
        <v>268435.43</v>
      </c>
      <c r="H91" s="330">
        <v>99551.72</v>
      </c>
      <c r="I91" s="45">
        <v>1099400.7399999998</v>
      </c>
      <c r="J91" s="330">
        <v>1445752.0499999998</v>
      </c>
    </row>
    <row r="92" spans="1:10" ht="15.75" thickBot="1">
      <c r="A92" s="331" t="s">
        <v>202</v>
      </c>
      <c r="B92" s="49">
        <f>SUM(B80:B91)</f>
        <v>3298090.2399999998</v>
      </c>
      <c r="C92" s="49">
        <f t="shared" ref="C92:H92" si="13">SUM(C80:C91)</f>
        <v>657648.20000000007</v>
      </c>
      <c r="D92" s="49">
        <f t="shared" si="13"/>
        <v>4885585.3599999994</v>
      </c>
      <c r="E92" s="49">
        <f t="shared" si="13"/>
        <v>997053.96000000008</v>
      </c>
      <c r="F92" s="49">
        <f t="shared" si="13"/>
        <v>826201.42999999993</v>
      </c>
      <c r="G92" s="49">
        <f t="shared" si="13"/>
        <v>2745441.5000000005</v>
      </c>
      <c r="H92" s="49">
        <f t="shared" si="13"/>
        <v>1534816.0999999999</v>
      </c>
      <c r="I92" s="49"/>
      <c r="J92" s="344">
        <f>SUM(J80:J91)</f>
        <v>14944836.789999999</v>
      </c>
    </row>
    <row r="93" spans="1:10" ht="15.75" thickBot="1">
      <c r="A93" s="370" t="s">
        <v>201</v>
      </c>
      <c r="B93" s="371">
        <f>((B92-B77)/B77)</f>
        <v>0.31368911203626082</v>
      </c>
      <c r="C93" s="371">
        <f t="shared" ref="C93:J93" si="14">((C92-C77)/C77)</f>
        <v>9.322621122282021E-2</v>
      </c>
      <c r="D93" s="371">
        <f t="shared" si="14"/>
        <v>2.7683632644844497E-2</v>
      </c>
      <c r="E93" s="371">
        <f t="shared" si="14"/>
        <v>0.21652030576077202</v>
      </c>
      <c r="F93" s="371">
        <f t="shared" si="14"/>
        <v>8.6392784302595477E-2</v>
      </c>
      <c r="G93" s="371">
        <f t="shared" si="14"/>
        <v>0.33785338757786998</v>
      </c>
      <c r="H93" s="371">
        <f t="shared" si="14"/>
        <v>4.4235616898954291E-2</v>
      </c>
      <c r="I93" s="371" t="e">
        <f t="shared" si="14"/>
        <v>#DIV/0!</v>
      </c>
      <c r="J93" s="371">
        <f t="shared" si="14"/>
        <v>0.15242909409400379</v>
      </c>
    </row>
    <row r="95" spans="1:10">
      <c r="A95" s="329">
        <v>44408</v>
      </c>
      <c r="B95" s="330">
        <v>531784.59</v>
      </c>
      <c r="C95" s="330">
        <v>84499.88</v>
      </c>
      <c r="D95" s="330">
        <v>762596.01</v>
      </c>
      <c r="E95" s="330">
        <v>175254.84</v>
      </c>
      <c r="F95" s="330">
        <v>133446.21</v>
      </c>
      <c r="G95" s="330">
        <v>516993.6</v>
      </c>
      <c r="H95" s="330">
        <v>211244.45</v>
      </c>
      <c r="I95" s="330"/>
      <c r="J95" s="330">
        <f>SUM(B95:H95)</f>
        <v>2415819.58</v>
      </c>
    </row>
    <row r="96" spans="1:10">
      <c r="A96" s="329">
        <v>44439</v>
      </c>
      <c r="B96" s="330">
        <v>626511.25999999989</v>
      </c>
      <c r="C96" s="330">
        <v>74432.459999999992</v>
      </c>
      <c r="D96" s="330">
        <v>756324.81</v>
      </c>
      <c r="E96" s="330">
        <v>161879.18</v>
      </c>
      <c r="F96" s="330">
        <v>152139.65</v>
      </c>
      <c r="G96" s="330">
        <v>544180.74</v>
      </c>
      <c r="H96" s="330">
        <v>263035.77999999997</v>
      </c>
      <c r="I96" s="330"/>
      <c r="J96" s="330">
        <f t="shared" ref="J96:J106" si="15">SUM(B96:H96)</f>
        <v>2578503.8799999994</v>
      </c>
    </row>
    <row r="97" spans="1:10">
      <c r="A97" s="329">
        <v>44469</v>
      </c>
      <c r="B97" s="330">
        <v>567101.42000000004</v>
      </c>
      <c r="C97" s="330">
        <v>93666.65</v>
      </c>
      <c r="D97" s="330">
        <v>777917.52</v>
      </c>
      <c r="E97" s="330">
        <v>147930.79</v>
      </c>
      <c r="F97" s="330">
        <v>119207.79</v>
      </c>
      <c r="G97" s="330">
        <v>498340.05</v>
      </c>
      <c r="H97" s="330">
        <v>217805.81</v>
      </c>
      <c r="I97" s="330"/>
      <c r="J97" s="330">
        <f t="shared" si="15"/>
        <v>2421970.0300000003</v>
      </c>
    </row>
    <row r="98" spans="1:10">
      <c r="A98" s="329">
        <v>44500</v>
      </c>
      <c r="B98" s="330">
        <v>475845.83</v>
      </c>
      <c r="C98" s="330">
        <v>79231.649999999994</v>
      </c>
      <c r="D98" s="330">
        <v>660748.78000000014</v>
      </c>
      <c r="E98" s="330">
        <v>142404.49</v>
      </c>
      <c r="F98" s="330">
        <v>115730.56</v>
      </c>
      <c r="G98" s="330">
        <v>470779.54000000004</v>
      </c>
      <c r="H98" s="330">
        <v>291209.93</v>
      </c>
      <c r="I98" s="330"/>
      <c r="J98" s="330">
        <f t="shared" si="15"/>
        <v>2235950.7800000003</v>
      </c>
    </row>
    <row r="99" spans="1:10">
      <c r="A99" s="329">
        <v>44530</v>
      </c>
      <c r="B99" s="330">
        <v>257439.84</v>
      </c>
      <c r="C99" s="330">
        <v>93704.200000000012</v>
      </c>
      <c r="D99" s="330">
        <v>586936.04999999993</v>
      </c>
      <c r="E99" s="330">
        <v>82819.739999999991</v>
      </c>
      <c r="F99" s="330">
        <v>91146.29</v>
      </c>
      <c r="G99" s="330">
        <v>215081.67</v>
      </c>
      <c r="H99" s="330">
        <v>184138.21</v>
      </c>
      <c r="I99" s="330"/>
      <c r="J99" s="330">
        <f t="shared" si="15"/>
        <v>1511265.9999999998</v>
      </c>
    </row>
    <row r="100" spans="1:10">
      <c r="A100" s="329">
        <v>44561</v>
      </c>
      <c r="B100" s="330">
        <v>167928.49</v>
      </c>
      <c r="C100" s="330">
        <v>52170.06</v>
      </c>
      <c r="D100" s="330">
        <v>400695.15</v>
      </c>
      <c r="E100" s="330">
        <v>58942.28</v>
      </c>
      <c r="F100" s="330">
        <v>55828.310000000005</v>
      </c>
      <c r="G100" s="330">
        <v>151988.1</v>
      </c>
      <c r="H100" s="330">
        <v>74645.240000000005</v>
      </c>
      <c r="I100" s="330"/>
      <c r="J100" s="330">
        <f t="shared" si="15"/>
        <v>962197.63</v>
      </c>
    </row>
    <row r="101" spans="1:10">
      <c r="A101" s="329">
        <v>44592</v>
      </c>
      <c r="B101" s="330">
        <v>275208.05000000005</v>
      </c>
      <c r="C101" s="330">
        <v>61756.590000000004</v>
      </c>
      <c r="D101" s="330">
        <v>509498.36000000004</v>
      </c>
      <c r="E101" s="330">
        <v>111853.89000000001</v>
      </c>
      <c r="F101" s="330">
        <v>76559.030000000013</v>
      </c>
      <c r="G101" s="330">
        <v>207973.33</v>
      </c>
      <c r="H101" s="330">
        <v>181023.59</v>
      </c>
      <c r="I101" s="330"/>
      <c r="J101" s="330">
        <f t="shared" si="15"/>
        <v>1423872.8400000003</v>
      </c>
    </row>
    <row r="102" spans="1:10">
      <c r="A102" s="329">
        <v>44620</v>
      </c>
      <c r="B102" s="330">
        <v>219203.46000000002</v>
      </c>
      <c r="C102" s="330">
        <v>42399.99</v>
      </c>
      <c r="D102" s="330">
        <v>396056.49</v>
      </c>
      <c r="E102" s="330">
        <v>59848.619999999995</v>
      </c>
      <c r="F102" s="330">
        <v>57054.689999999995</v>
      </c>
      <c r="G102" s="330">
        <v>216223.41000000003</v>
      </c>
      <c r="H102" s="330">
        <v>140487.85999999999</v>
      </c>
      <c r="I102" s="330"/>
      <c r="J102" s="330">
        <f t="shared" si="15"/>
        <v>1131274.52</v>
      </c>
    </row>
    <row r="103" spans="1:10">
      <c r="A103" s="329">
        <v>44651</v>
      </c>
      <c r="B103" s="330">
        <v>247365.31</v>
      </c>
      <c r="C103" s="330">
        <v>45761.53</v>
      </c>
      <c r="D103" s="330">
        <v>436760.69000000006</v>
      </c>
      <c r="E103" s="330">
        <v>62631.56</v>
      </c>
      <c r="F103" s="330">
        <v>60214.149999999994</v>
      </c>
      <c r="G103" s="330">
        <v>204091.06999999998</v>
      </c>
      <c r="H103" s="330">
        <v>193719.53</v>
      </c>
      <c r="I103" s="330"/>
      <c r="J103" s="330">
        <f t="shared" si="15"/>
        <v>1250543.8400000001</v>
      </c>
    </row>
    <row r="104" spans="1:10">
      <c r="A104" s="329">
        <v>44681</v>
      </c>
      <c r="B104" s="330">
        <v>204545.13</v>
      </c>
      <c r="C104" s="330">
        <v>52026.590000000004</v>
      </c>
      <c r="D104" s="330">
        <v>567307.86</v>
      </c>
      <c r="E104" s="330">
        <v>90848.44</v>
      </c>
      <c r="F104" s="330">
        <v>58768.09</v>
      </c>
      <c r="G104" s="330">
        <v>129077.73000000001</v>
      </c>
      <c r="H104" s="330">
        <v>246608.84999999998</v>
      </c>
      <c r="I104" s="330"/>
      <c r="J104" s="330">
        <f t="shared" si="15"/>
        <v>1349182.69</v>
      </c>
    </row>
    <row r="105" spans="1:10">
      <c r="A105" s="329">
        <v>44712</v>
      </c>
      <c r="B105" s="330">
        <v>314318.75</v>
      </c>
      <c r="C105" s="330">
        <v>75684.2</v>
      </c>
      <c r="D105" s="330">
        <v>689948.89</v>
      </c>
      <c r="E105" s="330">
        <v>119526.72</v>
      </c>
      <c r="F105" s="330">
        <v>100928.76999999999</v>
      </c>
      <c r="G105" s="330">
        <v>300015.42</v>
      </c>
      <c r="H105" s="330">
        <v>112810.47</v>
      </c>
      <c r="I105" s="330">
        <v>1008308.77</v>
      </c>
      <c r="J105" s="330">
        <f t="shared" si="15"/>
        <v>1713233.22</v>
      </c>
    </row>
    <row r="106" spans="1:10" ht="15.75" thickBot="1">
      <c r="A106" s="329">
        <v>44742</v>
      </c>
      <c r="B106" s="330">
        <v>276682.5</v>
      </c>
      <c r="C106" s="330">
        <v>91085.47</v>
      </c>
      <c r="D106" s="330">
        <v>688343.64999999967</v>
      </c>
      <c r="E106" s="330">
        <v>125487.43</v>
      </c>
      <c r="F106" s="330">
        <v>91923.959999999992</v>
      </c>
      <c r="G106" s="330">
        <v>284001.93</v>
      </c>
      <c r="H106" s="330">
        <v>92732.9</v>
      </c>
      <c r="I106" s="45">
        <v>1099400.7399999998</v>
      </c>
      <c r="J106" s="330">
        <f t="shared" si="15"/>
        <v>1650257.8399999994</v>
      </c>
    </row>
    <row r="107" spans="1:10" ht="15.75" thickBot="1">
      <c r="A107" s="331" t="s">
        <v>230</v>
      </c>
      <c r="B107" s="49">
        <f>SUM(B95:B106)</f>
        <v>4163934.6299999994</v>
      </c>
      <c r="C107" s="49">
        <f t="shared" ref="C107:H107" si="16">SUM(C95:C106)</f>
        <v>846419.2699999999</v>
      </c>
      <c r="D107" s="49">
        <f t="shared" si="16"/>
        <v>7233134.2599999998</v>
      </c>
      <c r="E107" s="49">
        <f t="shared" si="16"/>
        <v>1339427.98</v>
      </c>
      <c r="F107" s="49">
        <f t="shared" si="16"/>
        <v>1112947.5</v>
      </c>
      <c r="G107" s="49">
        <f t="shared" si="16"/>
        <v>3738746.5900000003</v>
      </c>
      <c r="H107" s="49">
        <f t="shared" si="16"/>
        <v>2209462.62</v>
      </c>
      <c r="I107" s="49"/>
      <c r="J107" s="344">
        <f>SUM(J95:J106)</f>
        <v>20644072.849999998</v>
      </c>
    </row>
    <row r="108" spans="1:10" ht="15.75" thickBot="1">
      <c r="A108" s="370" t="s">
        <v>229</v>
      </c>
      <c r="B108" s="371">
        <f>((B107-B92)/B92)</f>
        <v>0.26252901739886891</v>
      </c>
      <c r="C108" s="371">
        <f t="shared" ref="C108:J108" si="17">((C107-C92)/C92)</f>
        <v>0.28703959046797334</v>
      </c>
      <c r="D108" s="371">
        <f t="shared" si="17"/>
        <v>0.4805051446281558</v>
      </c>
      <c r="E108" s="371">
        <f t="shared" si="17"/>
        <v>0.34338564785400366</v>
      </c>
      <c r="F108" s="371">
        <f t="shared" si="17"/>
        <v>0.34706556971221908</v>
      </c>
      <c r="G108" s="371">
        <f t="shared" si="17"/>
        <v>0.36180158637508747</v>
      </c>
      <c r="H108" s="371">
        <f t="shared" si="17"/>
        <v>0.4395617950580531</v>
      </c>
      <c r="I108" s="371" t="e">
        <f t="shared" si="17"/>
        <v>#DIV/0!</v>
      </c>
      <c r="J108" s="371">
        <f t="shared" si="17"/>
        <v>0.38135150889125224</v>
      </c>
    </row>
    <row r="110" spans="1:10">
      <c r="A110" s="329">
        <v>44773</v>
      </c>
      <c r="B110" s="330">
        <v>520159.34</v>
      </c>
      <c r="C110" s="330">
        <v>83644.960000000006</v>
      </c>
      <c r="D110" s="330">
        <v>859840.74000000011</v>
      </c>
      <c r="E110" s="330">
        <v>195375.7</v>
      </c>
      <c r="F110" s="330">
        <v>143701.35999999999</v>
      </c>
      <c r="G110" s="330">
        <v>500530.26999999996</v>
      </c>
      <c r="H110" s="330">
        <v>232650.23999999999</v>
      </c>
      <c r="I110" s="330"/>
      <c r="J110" s="330">
        <f>SUM(B110:H110)</f>
        <v>2535902.6100000003</v>
      </c>
    </row>
    <row r="111" spans="1:10">
      <c r="A111" s="329">
        <v>44804</v>
      </c>
      <c r="B111" s="330">
        <v>702213.6100000001</v>
      </c>
      <c r="C111" s="330">
        <v>88952.08</v>
      </c>
      <c r="D111" s="330">
        <v>829302.48999999987</v>
      </c>
      <c r="E111" s="330">
        <v>183294.6</v>
      </c>
      <c r="F111" s="330">
        <v>155294.38999999998</v>
      </c>
      <c r="G111" s="330">
        <v>514333.32</v>
      </c>
      <c r="H111" s="330">
        <v>363452.06999999995</v>
      </c>
      <c r="I111" s="330"/>
      <c r="J111" s="330">
        <f t="shared" ref="J111:J121" si="18">SUM(B111:H111)</f>
        <v>2836842.5599999996</v>
      </c>
    </row>
    <row r="112" spans="1:10">
      <c r="A112" s="329">
        <v>44834</v>
      </c>
      <c r="B112" s="330">
        <v>645123.15999999992</v>
      </c>
      <c r="C112" s="330">
        <v>91431.52</v>
      </c>
      <c r="D112" s="330">
        <v>812474.06999999972</v>
      </c>
      <c r="E112" s="330">
        <v>142811.1</v>
      </c>
      <c r="F112" s="330">
        <v>133893.56</v>
      </c>
      <c r="G112" s="330">
        <v>468800.08000000007</v>
      </c>
      <c r="H112" s="330">
        <v>292972.60000000003</v>
      </c>
      <c r="I112" s="330"/>
      <c r="J112" s="330">
        <f t="shared" si="18"/>
        <v>2587506.09</v>
      </c>
    </row>
    <row r="113" spans="1:10">
      <c r="A113" s="329">
        <v>44865</v>
      </c>
      <c r="B113" s="330">
        <v>465509.08</v>
      </c>
      <c r="C113" s="330">
        <v>85648.11</v>
      </c>
      <c r="D113" s="330">
        <v>790439.69</v>
      </c>
      <c r="E113" s="330">
        <v>194799.81</v>
      </c>
      <c r="F113" s="330">
        <v>130703.04999999999</v>
      </c>
      <c r="G113" s="330">
        <v>405774.18</v>
      </c>
      <c r="H113" s="330">
        <v>240976.06999999998</v>
      </c>
      <c r="I113" s="330"/>
      <c r="J113" s="330">
        <f t="shared" si="18"/>
        <v>2313849.9899999998</v>
      </c>
    </row>
    <row r="114" spans="1:10">
      <c r="A114" s="329">
        <v>44895</v>
      </c>
      <c r="B114" s="330">
        <v>301301.36000000004</v>
      </c>
      <c r="C114" s="330">
        <v>85451.25</v>
      </c>
      <c r="D114" s="330">
        <v>650110.1100000001</v>
      </c>
      <c r="E114" s="330">
        <v>104352.95999999999</v>
      </c>
      <c r="F114" s="330">
        <v>86425.56</v>
      </c>
      <c r="G114" s="330">
        <v>225810.00999999998</v>
      </c>
      <c r="H114" s="330">
        <v>133228.68</v>
      </c>
      <c r="I114" s="330"/>
      <c r="J114" s="330">
        <f t="shared" si="18"/>
        <v>1586679.9300000002</v>
      </c>
    </row>
    <row r="115" spans="1:10">
      <c r="A115" s="329">
        <v>44926</v>
      </c>
      <c r="B115" s="330">
        <v>167247.79</v>
      </c>
      <c r="C115" s="330">
        <v>78112.51999999999</v>
      </c>
      <c r="D115" s="330">
        <v>461508.19999999995</v>
      </c>
      <c r="E115" s="330">
        <v>87455.79</v>
      </c>
      <c r="F115" s="330">
        <v>74598.38</v>
      </c>
      <c r="G115" s="330">
        <v>145836.59</v>
      </c>
      <c r="H115" s="330">
        <v>76666.47</v>
      </c>
      <c r="I115" s="330"/>
      <c r="J115" s="330">
        <f t="shared" si="18"/>
        <v>1091425.74</v>
      </c>
    </row>
    <row r="116" spans="1:10">
      <c r="A116" s="329">
        <v>44957</v>
      </c>
      <c r="B116" s="330">
        <v>233080.09</v>
      </c>
      <c r="C116" s="330">
        <v>39615.060000000005</v>
      </c>
      <c r="D116" s="330">
        <v>453713.60999999993</v>
      </c>
      <c r="E116" s="330">
        <v>86059.6</v>
      </c>
      <c r="F116" s="330">
        <v>58711.18</v>
      </c>
      <c r="G116" s="330">
        <v>178042.68</v>
      </c>
      <c r="H116" s="330">
        <v>203501.74</v>
      </c>
      <c r="I116" s="330"/>
      <c r="J116" s="330">
        <f t="shared" si="18"/>
        <v>1252723.96</v>
      </c>
    </row>
    <row r="117" spans="1:10">
      <c r="A117" s="329">
        <v>44985</v>
      </c>
      <c r="B117" s="330">
        <v>199584.93</v>
      </c>
      <c r="C117" s="330">
        <v>52091</v>
      </c>
      <c r="D117" s="330">
        <v>438825.42000000004</v>
      </c>
      <c r="E117" s="330">
        <v>77614.42</v>
      </c>
      <c r="F117" s="330">
        <v>72300.500000000015</v>
      </c>
      <c r="G117" s="330">
        <v>212414.81999999998</v>
      </c>
      <c r="H117" s="330">
        <v>213389.27000000002</v>
      </c>
      <c r="I117" s="330"/>
      <c r="J117" s="330">
        <f t="shared" si="18"/>
        <v>1266220.3600000001</v>
      </c>
    </row>
    <row r="118" spans="1:10">
      <c r="A118" s="329">
        <v>45016</v>
      </c>
      <c r="B118" s="330">
        <v>240409.55000000002</v>
      </c>
      <c r="C118" s="330">
        <v>53845.1</v>
      </c>
      <c r="D118" s="330">
        <v>487634.13999999996</v>
      </c>
      <c r="E118" s="330">
        <v>69322.81</v>
      </c>
      <c r="F118" s="330">
        <v>67840.769999999975</v>
      </c>
      <c r="G118" s="330">
        <v>200249.62</v>
      </c>
      <c r="H118" s="330">
        <v>242531.89</v>
      </c>
      <c r="I118" s="330"/>
      <c r="J118" s="330">
        <f t="shared" si="18"/>
        <v>1361833.8800000004</v>
      </c>
    </row>
    <row r="119" spans="1:10">
      <c r="A119" s="329">
        <v>45046</v>
      </c>
      <c r="B119" s="330">
        <v>210118.47999999998</v>
      </c>
      <c r="C119" s="330">
        <v>59157.46</v>
      </c>
      <c r="D119" s="330">
        <v>593822.78</v>
      </c>
      <c r="E119" s="330">
        <v>109550.76999999999</v>
      </c>
      <c r="F119" s="330">
        <v>72691.86</v>
      </c>
      <c r="G119" s="330">
        <v>216621.31000000003</v>
      </c>
      <c r="H119" s="330">
        <v>147732.18</v>
      </c>
      <c r="I119" s="330"/>
      <c r="J119" s="330">
        <f t="shared" si="18"/>
        <v>1409694.8399999999</v>
      </c>
    </row>
    <row r="120" spans="1:10">
      <c r="A120" s="329">
        <v>45077</v>
      </c>
      <c r="B120" s="330">
        <v>213560.03999999998</v>
      </c>
      <c r="C120" s="330">
        <v>65469.97</v>
      </c>
      <c r="D120" s="330">
        <v>594151.20000000007</v>
      </c>
      <c r="E120" s="330">
        <v>100140.27</v>
      </c>
      <c r="F120" s="330">
        <v>88011.719999999987</v>
      </c>
      <c r="G120" s="330">
        <v>218510.27000000002</v>
      </c>
      <c r="H120" s="330">
        <v>142545.68000000002</v>
      </c>
      <c r="I120" s="330">
        <v>1008308.77</v>
      </c>
      <c r="J120" s="330">
        <f t="shared" si="18"/>
        <v>1422389.1500000001</v>
      </c>
    </row>
    <row r="121" spans="1:10" ht="15.75" thickBot="1">
      <c r="A121" s="329">
        <v>45107</v>
      </c>
      <c r="B121" s="330">
        <v>284482.87</v>
      </c>
      <c r="C121" s="330">
        <v>91962.37</v>
      </c>
      <c r="D121" s="330">
        <v>725449.65</v>
      </c>
      <c r="E121" s="330">
        <v>125383.06999999999</v>
      </c>
      <c r="F121" s="330">
        <v>93649.59</v>
      </c>
      <c r="G121" s="330">
        <v>277011.31</v>
      </c>
      <c r="H121" s="330">
        <v>74528.930000000008</v>
      </c>
      <c r="I121" s="45">
        <v>1099400.7399999998</v>
      </c>
      <c r="J121" s="330">
        <f t="shared" si="18"/>
        <v>1672467.7900000003</v>
      </c>
    </row>
    <row r="122" spans="1:10" ht="15.75" thickBot="1">
      <c r="A122" s="331" t="s">
        <v>244</v>
      </c>
      <c r="B122" s="49">
        <f>SUM(B110:B121)</f>
        <v>4182790.3</v>
      </c>
      <c r="C122" s="49">
        <f t="shared" ref="C122:H122" si="19">SUM(C110:C121)</f>
        <v>875381.39999999991</v>
      </c>
      <c r="D122" s="49">
        <f t="shared" si="19"/>
        <v>7697272.1000000006</v>
      </c>
      <c r="E122" s="49">
        <f t="shared" si="19"/>
        <v>1476160.9000000001</v>
      </c>
      <c r="F122" s="49">
        <f t="shared" si="19"/>
        <v>1177821.9200000002</v>
      </c>
      <c r="G122" s="49">
        <f t="shared" si="19"/>
        <v>3563934.46</v>
      </c>
      <c r="H122" s="49">
        <f t="shared" si="19"/>
        <v>2364175.8200000003</v>
      </c>
      <c r="I122" s="49"/>
      <c r="J122" s="344">
        <f>SUM(J110:J121)</f>
        <v>21337536.899999995</v>
      </c>
    </row>
    <row r="123" spans="1:10" ht="15.75" thickBot="1">
      <c r="A123" s="370" t="s">
        <v>245</v>
      </c>
      <c r="B123" s="371">
        <f>((B122-B107)/B107)</f>
        <v>4.5283299752475687E-3</v>
      </c>
      <c r="C123" s="371">
        <f t="shared" ref="C123:H123" si="20">((C122-C107)/C107)</f>
        <v>3.421723846150148E-2</v>
      </c>
      <c r="D123" s="371">
        <f t="shared" si="20"/>
        <v>6.416828767671745E-2</v>
      </c>
      <c r="E123" s="371">
        <f t="shared" si="20"/>
        <v>0.10208306981910305</v>
      </c>
      <c r="F123" s="371">
        <f t="shared" si="20"/>
        <v>5.8290638147801367E-2</v>
      </c>
      <c r="G123" s="371">
        <f t="shared" si="20"/>
        <v>-4.6756881161073911E-2</v>
      </c>
      <c r="H123" s="371">
        <f t="shared" si="20"/>
        <v>7.0022999529179716E-2</v>
      </c>
      <c r="I123" s="371" t="e">
        <v>#DIV/0!</v>
      </c>
      <c r="J123" s="371">
        <f>((J122-J107)/J107)</f>
        <v>3.35914359069895E-2</v>
      </c>
    </row>
    <row r="125" spans="1:10">
      <c r="A125" s="329">
        <v>45138</v>
      </c>
      <c r="B125" s="330">
        <v>538479.64</v>
      </c>
      <c r="C125" s="330">
        <v>95480.8</v>
      </c>
      <c r="D125" s="330">
        <v>950695.22</v>
      </c>
      <c r="E125" s="330">
        <v>244190.34</v>
      </c>
      <c r="F125" s="330">
        <v>141177.12</v>
      </c>
      <c r="G125" s="330">
        <v>505586.29000000004</v>
      </c>
      <c r="H125" s="330">
        <v>220472.84000000003</v>
      </c>
      <c r="I125" s="330"/>
      <c r="J125" s="330">
        <f>SUM(B125:H125)</f>
        <v>2696082.25</v>
      </c>
    </row>
    <row r="126" spans="1:10">
      <c r="A126" s="329">
        <v>45169</v>
      </c>
      <c r="B126" s="330">
        <v>666056.33000000007</v>
      </c>
      <c r="C126" s="330">
        <v>91307.63</v>
      </c>
      <c r="D126" s="330">
        <v>808382.02</v>
      </c>
      <c r="E126" s="330">
        <v>168024.78</v>
      </c>
      <c r="F126" s="330">
        <v>167912.50999999998</v>
      </c>
      <c r="G126" s="330">
        <v>619898.89</v>
      </c>
      <c r="H126" s="330">
        <v>353564.32</v>
      </c>
      <c r="I126" s="330"/>
      <c r="J126" s="330">
        <f t="shared" ref="J126:J136" si="21">SUM(B126:H126)</f>
        <v>2875146.48</v>
      </c>
    </row>
    <row r="127" spans="1:10">
      <c r="A127" s="329">
        <v>45199</v>
      </c>
      <c r="B127" s="330">
        <v>624895.30000000005</v>
      </c>
      <c r="C127" s="330">
        <v>92105.73000000001</v>
      </c>
      <c r="D127" s="330">
        <v>801544.57000000007</v>
      </c>
      <c r="E127" s="330">
        <v>151999.12</v>
      </c>
      <c r="F127" s="330">
        <v>123346.76999999999</v>
      </c>
      <c r="G127" s="330">
        <v>450510.74</v>
      </c>
      <c r="H127" s="330">
        <v>274688.81</v>
      </c>
      <c r="I127" s="330"/>
      <c r="J127" s="330">
        <f t="shared" si="21"/>
        <v>2519091.0400000005</v>
      </c>
    </row>
    <row r="128" spans="1:10">
      <c r="A128" s="329">
        <v>45230</v>
      </c>
      <c r="B128" s="330">
        <v>489710.78</v>
      </c>
      <c r="C128" s="330">
        <v>99596.24</v>
      </c>
      <c r="D128" s="330">
        <v>814208.71</v>
      </c>
      <c r="E128" s="330">
        <v>195606.53</v>
      </c>
      <c r="F128" s="330">
        <v>137033.69000000003</v>
      </c>
      <c r="G128" s="330">
        <v>491664.5</v>
      </c>
      <c r="H128" s="330">
        <v>245825.43</v>
      </c>
      <c r="I128" s="330"/>
      <c r="J128" s="330">
        <f t="shared" si="21"/>
        <v>2473645.8800000004</v>
      </c>
    </row>
    <row r="129" spans="1:10">
      <c r="A129" s="329">
        <v>45260</v>
      </c>
      <c r="B129" s="330">
        <v>238893.95</v>
      </c>
      <c r="C129" s="330">
        <v>82381.77</v>
      </c>
      <c r="D129" s="330">
        <v>693906.01</v>
      </c>
      <c r="E129" s="330">
        <v>105624.91</v>
      </c>
      <c r="F129" s="330">
        <v>106379.6</v>
      </c>
      <c r="G129" s="330">
        <v>230440.88999999998</v>
      </c>
      <c r="H129" s="330">
        <v>126194.44</v>
      </c>
      <c r="I129" s="330"/>
      <c r="J129" s="330">
        <f t="shared" si="21"/>
        <v>1583821.5699999998</v>
      </c>
    </row>
    <row r="130" spans="1:10">
      <c r="A130" s="329">
        <v>45291</v>
      </c>
      <c r="B130" s="330">
        <v>165244.41</v>
      </c>
      <c r="C130" s="330">
        <v>67268.91</v>
      </c>
      <c r="D130" s="330">
        <v>457064.49999999988</v>
      </c>
      <c r="E130" s="330">
        <v>64396.82</v>
      </c>
      <c r="F130" s="330">
        <v>61803.54</v>
      </c>
      <c r="G130" s="330">
        <v>176160.58999999997</v>
      </c>
      <c r="H130" s="330">
        <v>70334.03</v>
      </c>
      <c r="I130" s="330"/>
      <c r="J130" s="330">
        <f t="shared" si="21"/>
        <v>1062272.7999999998</v>
      </c>
    </row>
    <row r="131" spans="1:10">
      <c r="A131" s="329">
        <v>45322</v>
      </c>
      <c r="B131" s="330">
        <v>242774.57999999996</v>
      </c>
      <c r="C131" s="330">
        <v>56127.78</v>
      </c>
      <c r="D131" s="330">
        <v>477453.12000000005</v>
      </c>
      <c r="E131" s="330">
        <v>93639.9</v>
      </c>
      <c r="F131" s="330">
        <v>89984.94</v>
      </c>
      <c r="G131" s="330">
        <v>210236.52999999997</v>
      </c>
      <c r="H131" s="330">
        <v>185241.73</v>
      </c>
      <c r="I131" s="330"/>
      <c r="J131" s="330">
        <f t="shared" si="21"/>
        <v>1355458.58</v>
      </c>
    </row>
    <row r="132" spans="1:10">
      <c r="A132" s="329">
        <v>45350</v>
      </c>
      <c r="B132" s="330">
        <v>200625.39</v>
      </c>
      <c r="C132" s="330">
        <v>47703.49</v>
      </c>
      <c r="D132" s="330">
        <v>444078.03</v>
      </c>
      <c r="E132" s="330">
        <v>69283.61</v>
      </c>
      <c r="F132" s="330">
        <v>70348.049999999988</v>
      </c>
      <c r="G132" s="330">
        <v>215616.63999999998</v>
      </c>
      <c r="H132" s="330">
        <v>169598.47999999998</v>
      </c>
      <c r="I132" s="330"/>
      <c r="J132" s="330">
        <f t="shared" si="21"/>
        <v>1217253.69</v>
      </c>
    </row>
    <row r="133" spans="1:10">
      <c r="A133" s="329">
        <v>45382</v>
      </c>
      <c r="B133" s="330">
        <v>235607.15</v>
      </c>
      <c r="C133" s="330">
        <v>46314.7</v>
      </c>
      <c r="D133" s="330">
        <v>502937.67</v>
      </c>
      <c r="E133" s="330">
        <v>67771.12</v>
      </c>
      <c r="F133" s="330">
        <v>66221.14999999998</v>
      </c>
      <c r="G133" s="330">
        <v>228035.24000000002</v>
      </c>
      <c r="H133" s="330">
        <v>222635.83</v>
      </c>
      <c r="I133" s="330"/>
      <c r="J133" s="330">
        <f t="shared" si="21"/>
        <v>1369522.86</v>
      </c>
    </row>
    <row r="134" spans="1:10">
      <c r="A134" s="329">
        <v>45412</v>
      </c>
      <c r="B134" s="330">
        <v>263638.31</v>
      </c>
      <c r="C134" s="330">
        <v>57538.869999999995</v>
      </c>
      <c r="D134" s="330">
        <v>631883.13000000012</v>
      </c>
      <c r="E134" s="330">
        <v>106252.98000000001</v>
      </c>
      <c r="F134" s="330">
        <v>88475.739999999991</v>
      </c>
      <c r="G134" s="330">
        <v>249253.15</v>
      </c>
      <c r="H134" s="330">
        <v>205013.62</v>
      </c>
      <c r="I134" s="330"/>
      <c r="J134" s="330">
        <f t="shared" si="21"/>
        <v>1602055.7999999998</v>
      </c>
    </row>
    <row r="135" spans="1:10">
      <c r="A135" s="329">
        <v>45443</v>
      </c>
      <c r="B135" s="330">
        <v>219535.7</v>
      </c>
      <c r="C135" s="330">
        <v>77833.37</v>
      </c>
      <c r="D135" s="330">
        <v>621767.24999999988</v>
      </c>
      <c r="E135" s="330">
        <v>102009</v>
      </c>
      <c r="F135" s="330">
        <v>83785.659999999989</v>
      </c>
      <c r="G135" s="330">
        <v>240352.83</v>
      </c>
      <c r="H135" s="330">
        <v>69897.289999999994</v>
      </c>
      <c r="I135" s="330">
        <v>1008308.77</v>
      </c>
      <c r="J135" s="330">
        <f t="shared" si="21"/>
        <v>1415181.0999999999</v>
      </c>
    </row>
    <row r="136" spans="1:10" ht="15.75" thickBot="1">
      <c r="A136" s="329">
        <v>45473</v>
      </c>
      <c r="B136" s="330">
        <v>298847.78999999998</v>
      </c>
      <c r="C136" s="330">
        <v>82894.450000000012</v>
      </c>
      <c r="D136" s="330">
        <v>695411.19000000006</v>
      </c>
      <c r="E136" s="330">
        <v>137962.77000000002</v>
      </c>
      <c r="F136" s="330">
        <v>102322.06999999999</v>
      </c>
      <c r="G136" s="330">
        <v>341880.20999999996</v>
      </c>
      <c r="H136" s="330">
        <v>91593.77</v>
      </c>
      <c r="I136" s="45">
        <v>1099400.7399999998</v>
      </c>
      <c r="J136" s="330">
        <f t="shared" si="21"/>
        <v>1750912.2500000002</v>
      </c>
    </row>
    <row r="137" spans="1:10" ht="15.75" thickBot="1">
      <c r="A137" s="331" t="s">
        <v>246</v>
      </c>
      <c r="B137" s="49">
        <f>SUM(B125:B136)</f>
        <v>4184309.330000001</v>
      </c>
      <c r="C137" s="49">
        <f t="shared" ref="C137:H137" si="22">SUM(C125:C136)</f>
        <v>896553.74</v>
      </c>
      <c r="D137" s="49">
        <f t="shared" si="22"/>
        <v>7899331.4200000009</v>
      </c>
      <c r="E137" s="49">
        <f t="shared" si="22"/>
        <v>1506761.88</v>
      </c>
      <c r="F137" s="49">
        <f t="shared" si="22"/>
        <v>1238790.8400000003</v>
      </c>
      <c r="G137" s="49">
        <f t="shared" si="22"/>
        <v>3959636.5</v>
      </c>
      <c r="H137" s="49">
        <f t="shared" si="22"/>
        <v>2235060.59</v>
      </c>
      <c r="I137" s="49"/>
      <c r="J137" s="344">
        <f>SUM(J125:J136)</f>
        <v>21920444.300000004</v>
      </c>
    </row>
    <row r="138" spans="1:10" ht="15.75" thickBot="1">
      <c r="A138" s="370" t="s">
        <v>247</v>
      </c>
      <c r="B138" s="371">
        <f>((B137-B122)/B122)</f>
        <v>3.6316188263159935E-4</v>
      </c>
      <c r="C138" s="371">
        <f t="shared" ref="C138:H138" si="23">((C137-C122)/C122)</f>
        <v>2.4186417486138142E-2</v>
      </c>
      <c r="D138" s="371">
        <f t="shared" si="23"/>
        <v>2.6250770061772961E-2</v>
      </c>
      <c r="E138" s="371">
        <f t="shared" si="23"/>
        <v>2.0730111466846023E-2</v>
      </c>
      <c r="F138" s="371">
        <f t="shared" si="23"/>
        <v>5.176412407064062E-2</v>
      </c>
      <c r="G138" s="371">
        <f t="shared" si="23"/>
        <v>0.1110295501898764</v>
      </c>
      <c r="H138" s="371">
        <f t="shared" si="23"/>
        <v>-5.4613209773882399E-2</v>
      </c>
      <c r="I138" s="371" t="e">
        <v>#DIV/0!</v>
      </c>
      <c r="J138" s="371">
        <f>((J137-J122)/J122)</f>
        <v>2.7318401497410407E-2</v>
      </c>
    </row>
    <row r="140" spans="1:10">
      <c r="A140" s="329">
        <v>45504</v>
      </c>
      <c r="B140" s="330">
        <v>543174.56999999995</v>
      </c>
      <c r="C140" s="330">
        <v>125628.08</v>
      </c>
      <c r="D140" s="330">
        <v>863812.66999999993</v>
      </c>
      <c r="E140" s="330">
        <v>203981.05</v>
      </c>
      <c r="F140" s="330">
        <v>162560.57999999996</v>
      </c>
      <c r="G140" s="330">
        <v>543712.42000000004</v>
      </c>
      <c r="H140" s="330">
        <v>244825.81</v>
      </c>
      <c r="I140" s="330"/>
      <c r="J140" s="330">
        <f>SUM(B140:H140)</f>
        <v>2687695.1799999997</v>
      </c>
    </row>
    <row r="141" spans="1:10">
      <c r="A141" s="329">
        <v>45535</v>
      </c>
      <c r="B141" s="330">
        <v>705179.6</v>
      </c>
      <c r="C141" s="330">
        <v>98725.440000000002</v>
      </c>
      <c r="D141" s="330">
        <v>870929.04999999981</v>
      </c>
      <c r="E141" s="330">
        <v>171670.15</v>
      </c>
      <c r="F141" s="330">
        <v>165491.05000000002</v>
      </c>
      <c r="G141" s="330">
        <v>623502.39</v>
      </c>
      <c r="H141" s="330">
        <v>347211.21</v>
      </c>
      <c r="I141" s="330"/>
      <c r="J141" s="330">
        <f t="shared" ref="J141:J151" si="24">SUM(B141:H141)</f>
        <v>2982708.8899999997</v>
      </c>
    </row>
    <row r="142" spans="1:10">
      <c r="A142" s="329">
        <v>45565</v>
      </c>
      <c r="B142" s="330">
        <v>637582.79</v>
      </c>
      <c r="C142" s="330">
        <v>102022.41</v>
      </c>
      <c r="D142" s="330">
        <v>890162.55999999994</v>
      </c>
      <c r="E142" s="330">
        <v>141722.78999999998</v>
      </c>
      <c r="F142" s="330">
        <v>139778.32999999999</v>
      </c>
      <c r="G142" s="330">
        <v>479738.81999999995</v>
      </c>
      <c r="H142" s="330">
        <v>273284.12</v>
      </c>
      <c r="I142" s="330"/>
      <c r="J142" s="330">
        <f t="shared" si="24"/>
        <v>2664291.8200000003</v>
      </c>
    </row>
    <row r="143" spans="1:10">
      <c r="A143" s="329">
        <v>45596</v>
      </c>
      <c r="B143" s="330">
        <v>475690.17</v>
      </c>
      <c r="C143" s="330">
        <v>103494.23000000001</v>
      </c>
      <c r="D143" s="330">
        <v>848268.54</v>
      </c>
      <c r="E143" s="330">
        <v>178482.07</v>
      </c>
      <c r="F143" s="330">
        <v>139983.08000000002</v>
      </c>
      <c r="G143" s="330">
        <v>532748.68000000005</v>
      </c>
      <c r="H143" s="330">
        <v>214348.75</v>
      </c>
      <c r="I143" s="330"/>
      <c r="J143" s="330">
        <f t="shared" si="24"/>
        <v>2493015.52</v>
      </c>
    </row>
    <row r="144" spans="1:10">
      <c r="A144" s="329">
        <v>45626</v>
      </c>
      <c r="B144" s="330">
        <v>251860.74</v>
      </c>
      <c r="C144" s="330">
        <v>90734.5</v>
      </c>
      <c r="D144" s="330">
        <v>766426.79</v>
      </c>
      <c r="E144" s="330">
        <v>108846.6</v>
      </c>
      <c r="F144" s="330">
        <v>81568.250000000015</v>
      </c>
      <c r="G144" s="330">
        <v>273878</v>
      </c>
      <c r="H144" s="330">
        <v>151642.56</v>
      </c>
      <c r="I144" s="330"/>
      <c r="J144" s="330">
        <f t="shared" si="24"/>
        <v>1724957.4400000002</v>
      </c>
    </row>
    <row r="145" spans="1:10">
      <c r="A145" s="329">
        <v>45657</v>
      </c>
      <c r="B145" s="330">
        <v>179794.47999999998</v>
      </c>
      <c r="C145" s="330">
        <v>76460.649999999994</v>
      </c>
      <c r="D145" s="330">
        <v>498003.18000000005</v>
      </c>
      <c r="E145" s="330">
        <v>74666.429999999993</v>
      </c>
      <c r="F145" s="330">
        <v>68573.219999999987</v>
      </c>
      <c r="G145" s="330">
        <v>154065.34</v>
      </c>
      <c r="H145" s="330">
        <v>74167.87999999999</v>
      </c>
      <c r="I145" s="330"/>
      <c r="J145" s="330">
        <f t="shared" si="24"/>
        <v>1125731.18</v>
      </c>
    </row>
    <row r="146" spans="1:10">
      <c r="A146" s="329">
        <v>45688</v>
      </c>
      <c r="B146" s="330">
        <v>244325.47999999998</v>
      </c>
      <c r="C146" s="330">
        <v>55194.14</v>
      </c>
      <c r="D146" s="330">
        <v>490016.46</v>
      </c>
      <c r="E146" s="330">
        <v>97503.23</v>
      </c>
      <c r="F146" s="330">
        <v>74563.12000000001</v>
      </c>
      <c r="G146" s="330">
        <v>206878.67</v>
      </c>
      <c r="H146" s="330">
        <v>201995.09</v>
      </c>
      <c r="I146" s="330"/>
      <c r="J146" s="330">
        <f t="shared" si="24"/>
        <v>1370476.1900000002</v>
      </c>
    </row>
    <row r="147" spans="1:10">
      <c r="A147" s="329">
        <v>45716</v>
      </c>
      <c r="B147" s="330">
        <v>217271.01</v>
      </c>
      <c r="C147" s="330">
        <v>48704.15</v>
      </c>
      <c r="D147" s="330">
        <v>475301.27999999997</v>
      </c>
      <c r="E147" s="330">
        <v>60418.25</v>
      </c>
      <c r="F147" s="330">
        <v>67820.670000000013</v>
      </c>
      <c r="G147" s="330">
        <v>245851.28999999998</v>
      </c>
      <c r="H147" s="330">
        <v>183295.87</v>
      </c>
      <c r="I147" s="330"/>
      <c r="J147" s="330">
        <f t="shared" si="24"/>
        <v>1298662.52</v>
      </c>
    </row>
    <row r="148" spans="1:10">
      <c r="A148" s="329">
        <v>45747</v>
      </c>
      <c r="B148" s="330">
        <v>226740.92</v>
      </c>
      <c r="C148" s="330">
        <v>48585.87</v>
      </c>
      <c r="D148" s="330">
        <v>539869.39</v>
      </c>
      <c r="E148" s="330">
        <v>75085.430000000008</v>
      </c>
      <c r="F148" s="330">
        <v>65565.960000000006</v>
      </c>
      <c r="G148" s="330">
        <v>220628.53999999998</v>
      </c>
      <c r="H148" s="330">
        <v>233930.63</v>
      </c>
      <c r="I148" s="330"/>
      <c r="J148" s="330">
        <f t="shared" si="24"/>
        <v>1410406.7400000002</v>
      </c>
    </row>
    <row r="149" spans="1:10">
      <c r="A149" s="329">
        <v>45777</v>
      </c>
      <c r="B149" s="330">
        <v>281274.45</v>
      </c>
      <c r="C149" s="330">
        <v>66260.13</v>
      </c>
      <c r="D149" s="330">
        <v>701907.56</v>
      </c>
      <c r="E149" s="330">
        <v>113374.34</v>
      </c>
      <c r="F149" s="330">
        <v>96146.699999999983</v>
      </c>
      <c r="G149" s="330">
        <v>263459.32</v>
      </c>
      <c r="H149" s="330">
        <v>299916.95000000007</v>
      </c>
      <c r="I149" s="330"/>
      <c r="J149" s="330">
        <f t="shared" si="24"/>
        <v>1822339.4500000002</v>
      </c>
    </row>
    <row r="150" spans="1:10">
      <c r="A150" s="329">
        <v>45808</v>
      </c>
      <c r="B150" s="330">
        <v>210871.54</v>
      </c>
      <c r="C150" s="330">
        <v>68603.73000000001</v>
      </c>
      <c r="D150" s="330">
        <v>644563.09</v>
      </c>
      <c r="E150" s="330">
        <v>102111.70999999999</v>
      </c>
      <c r="F150" s="330">
        <v>73572.14</v>
      </c>
      <c r="G150" s="330">
        <v>250560.24</v>
      </c>
      <c r="H150" s="330">
        <v>82075.600000000006</v>
      </c>
      <c r="I150" s="330">
        <v>1008308.77</v>
      </c>
      <c r="J150" s="330">
        <f t="shared" si="24"/>
        <v>1432358.05</v>
      </c>
    </row>
    <row r="151" spans="1:10" ht="15.75" thickBot="1">
      <c r="A151" s="329">
        <v>45838</v>
      </c>
      <c r="B151" s="330">
        <v>318753.06</v>
      </c>
      <c r="C151" s="330">
        <v>88705.510000000009</v>
      </c>
      <c r="D151" s="330">
        <v>764822.42999999993</v>
      </c>
      <c r="E151" s="330">
        <v>133877.70000000001</v>
      </c>
      <c r="F151" s="330">
        <v>113468.90000000001</v>
      </c>
      <c r="G151" s="330">
        <v>383352.70999999996</v>
      </c>
      <c r="H151" s="330">
        <v>110240.84</v>
      </c>
      <c r="I151" s="45">
        <v>1099400.7399999998</v>
      </c>
      <c r="J151" s="330">
        <f t="shared" si="24"/>
        <v>1913221.15</v>
      </c>
    </row>
    <row r="152" spans="1:10" ht="15.75" thickBot="1">
      <c r="A152" s="331" t="s">
        <v>250</v>
      </c>
      <c r="B152" s="49">
        <f>SUM(B140:B151)</f>
        <v>4292518.8099999996</v>
      </c>
      <c r="C152" s="49">
        <f t="shared" ref="C152:H152" si="25">SUM(C140:C151)</f>
        <v>973118.84000000008</v>
      </c>
      <c r="D152" s="49">
        <f t="shared" si="25"/>
        <v>8354082.9999999981</v>
      </c>
      <c r="E152" s="49">
        <f t="shared" si="25"/>
        <v>1461739.7499999998</v>
      </c>
      <c r="F152" s="49">
        <f t="shared" si="25"/>
        <v>1249091.9999999998</v>
      </c>
      <c r="G152" s="49">
        <f t="shared" si="25"/>
        <v>4178376.42</v>
      </c>
      <c r="H152" s="49">
        <f t="shared" si="25"/>
        <v>2416935.31</v>
      </c>
      <c r="I152" s="49"/>
      <c r="J152" s="344">
        <f>SUM(J140:J151)</f>
        <v>22925864.129999995</v>
      </c>
    </row>
    <row r="153" spans="1:10" ht="15.75" thickBot="1">
      <c r="A153" s="370" t="s">
        <v>251</v>
      </c>
      <c r="B153" s="371">
        <f>((B152-B137)/B137)</f>
        <v>2.5860774494891027E-2</v>
      </c>
      <c r="C153" s="371">
        <f t="shared" ref="C153:H153" si="26">((C152-C137)/C137)</f>
        <v>8.5399342598247482E-2</v>
      </c>
      <c r="D153" s="371">
        <f t="shared" si="26"/>
        <v>5.7568363171676781E-2</v>
      </c>
      <c r="E153" s="371">
        <f t="shared" si="26"/>
        <v>-2.9880056429354401E-2</v>
      </c>
      <c r="F153" s="371">
        <f t="shared" si="26"/>
        <v>8.3154957781246177E-3</v>
      </c>
      <c r="G153" s="371">
        <f t="shared" si="26"/>
        <v>5.5242424399310375E-2</v>
      </c>
      <c r="H153" s="371">
        <f t="shared" si="26"/>
        <v>8.1373507641687784E-2</v>
      </c>
      <c r="I153" s="371" t="e">
        <v>#DIV/0!</v>
      </c>
      <c r="J153" s="371">
        <f>((J152-J137)/J137)</f>
        <v>4.5866763293661461E-2</v>
      </c>
    </row>
    <row r="155" spans="1:10">
      <c r="A155" s="329">
        <v>45869</v>
      </c>
      <c r="B155" s="330">
        <f>'Monthly Distribution'!B8</f>
        <v>564934.97000000009</v>
      </c>
      <c r="C155" s="330">
        <f>'Monthly Distribution'!C8</f>
        <v>109487.12</v>
      </c>
      <c r="D155" s="330">
        <f>'Monthly Distribution'!D8</f>
        <v>966983.34</v>
      </c>
      <c r="E155" s="330">
        <f>'Monthly Distribution'!E8</f>
        <v>212330.16999999998</v>
      </c>
      <c r="F155" s="330">
        <f>'Monthly Distribution'!F8</f>
        <v>168310.78000000003</v>
      </c>
      <c r="G155" s="330">
        <f>'Monthly Distribution'!G8</f>
        <v>631475.15</v>
      </c>
      <c r="H155" s="330">
        <f>'Monthly Distribution'!H8</f>
        <v>259992.41</v>
      </c>
      <c r="I155" s="330"/>
      <c r="J155" s="330">
        <f>SUM(B155:H155)</f>
        <v>2913513.9400000004</v>
      </c>
    </row>
    <row r="156" spans="1:10">
      <c r="A156" s="329">
        <v>45900</v>
      </c>
      <c r="B156" s="330">
        <f>'Monthly Distribution'!B9</f>
        <v>0</v>
      </c>
      <c r="C156" s="330">
        <f>'Monthly Distribution'!C9</f>
        <v>0</v>
      </c>
      <c r="D156" s="330">
        <f>'Monthly Distribution'!D9</f>
        <v>0</v>
      </c>
      <c r="E156" s="330">
        <f>'Monthly Distribution'!E9</f>
        <v>0</v>
      </c>
      <c r="F156" s="330">
        <f>'Monthly Distribution'!F9</f>
        <v>0</v>
      </c>
      <c r="G156" s="330">
        <f>'Monthly Distribution'!G9</f>
        <v>0</v>
      </c>
      <c r="H156" s="330">
        <f>'Monthly Distribution'!H9</f>
        <v>0</v>
      </c>
      <c r="I156" s="330"/>
      <c r="J156" s="330">
        <f t="shared" ref="J156:J166" si="27">SUM(B156:H156)</f>
        <v>0</v>
      </c>
    </row>
    <row r="157" spans="1:10">
      <c r="A157" s="329">
        <v>45930</v>
      </c>
      <c r="B157" s="330">
        <f>'Monthly Distribution'!B10</f>
        <v>0</v>
      </c>
      <c r="C157" s="330">
        <f>'Monthly Distribution'!C10</f>
        <v>0</v>
      </c>
      <c r="D157" s="330">
        <f>'Monthly Distribution'!D10</f>
        <v>0</v>
      </c>
      <c r="E157" s="330">
        <f>'Monthly Distribution'!E10</f>
        <v>0</v>
      </c>
      <c r="F157" s="330">
        <f>'Monthly Distribution'!F10</f>
        <v>0</v>
      </c>
      <c r="G157" s="330">
        <f>'Monthly Distribution'!G10</f>
        <v>0</v>
      </c>
      <c r="H157" s="330">
        <f>'Monthly Distribution'!H10</f>
        <v>0</v>
      </c>
      <c r="I157" s="330"/>
      <c r="J157" s="330">
        <f t="shared" si="27"/>
        <v>0</v>
      </c>
    </row>
    <row r="158" spans="1:10">
      <c r="A158" s="329">
        <v>45961</v>
      </c>
      <c r="B158" s="330">
        <f>'Monthly Distribution'!B11</f>
        <v>0</v>
      </c>
      <c r="C158" s="330">
        <f>'Monthly Distribution'!C11</f>
        <v>0</v>
      </c>
      <c r="D158" s="330">
        <f>'Monthly Distribution'!D11</f>
        <v>0</v>
      </c>
      <c r="E158" s="330">
        <f>'Monthly Distribution'!E11</f>
        <v>0</v>
      </c>
      <c r="F158" s="330">
        <f>'Monthly Distribution'!F11</f>
        <v>0</v>
      </c>
      <c r="G158" s="330">
        <f>'Monthly Distribution'!G11</f>
        <v>0</v>
      </c>
      <c r="H158" s="330">
        <f>'Monthly Distribution'!H11</f>
        <v>0</v>
      </c>
      <c r="I158" s="330"/>
      <c r="J158" s="330">
        <f t="shared" si="27"/>
        <v>0</v>
      </c>
    </row>
    <row r="159" spans="1:10">
      <c r="A159" s="329">
        <v>45991</v>
      </c>
      <c r="B159" s="330">
        <f>'Monthly Distribution'!B12</f>
        <v>0</v>
      </c>
      <c r="C159" s="330">
        <f>'Monthly Distribution'!C12</f>
        <v>0</v>
      </c>
      <c r="D159" s="330">
        <f>'Monthly Distribution'!D12</f>
        <v>0</v>
      </c>
      <c r="E159" s="330">
        <f>'Monthly Distribution'!E12</f>
        <v>0</v>
      </c>
      <c r="F159" s="330">
        <f>'Monthly Distribution'!F12</f>
        <v>0</v>
      </c>
      <c r="G159" s="330">
        <f>'Monthly Distribution'!G12</f>
        <v>0</v>
      </c>
      <c r="H159" s="330">
        <f>'Monthly Distribution'!H12</f>
        <v>0</v>
      </c>
      <c r="I159" s="330"/>
      <c r="J159" s="330">
        <f t="shared" si="27"/>
        <v>0</v>
      </c>
    </row>
    <row r="160" spans="1:10">
      <c r="A160" s="329">
        <v>46022</v>
      </c>
      <c r="B160" s="330">
        <f>'Monthly Distribution'!B13</f>
        <v>0</v>
      </c>
      <c r="C160" s="330">
        <f>'Monthly Distribution'!C13</f>
        <v>0</v>
      </c>
      <c r="D160" s="330">
        <f>'Monthly Distribution'!D13</f>
        <v>0</v>
      </c>
      <c r="E160" s="330">
        <f>'Monthly Distribution'!E13</f>
        <v>0</v>
      </c>
      <c r="F160" s="330">
        <f>'Monthly Distribution'!F13</f>
        <v>0</v>
      </c>
      <c r="G160" s="330">
        <f>'Monthly Distribution'!G13</f>
        <v>0</v>
      </c>
      <c r="H160" s="330">
        <f>'Monthly Distribution'!H13</f>
        <v>0</v>
      </c>
      <c r="I160" s="330"/>
      <c r="J160" s="330">
        <f t="shared" si="27"/>
        <v>0</v>
      </c>
    </row>
    <row r="161" spans="1:10">
      <c r="A161" s="329">
        <v>46053</v>
      </c>
      <c r="B161" s="330">
        <f>'Monthly Distribution'!B14</f>
        <v>0</v>
      </c>
      <c r="C161" s="330">
        <f>'Monthly Distribution'!C14</f>
        <v>0</v>
      </c>
      <c r="D161" s="330">
        <f>'Monthly Distribution'!D14</f>
        <v>0</v>
      </c>
      <c r="E161" s="330">
        <f>'Monthly Distribution'!E14</f>
        <v>0</v>
      </c>
      <c r="F161" s="330">
        <f>'Monthly Distribution'!F14</f>
        <v>0</v>
      </c>
      <c r="G161" s="330">
        <f>'Monthly Distribution'!G14</f>
        <v>0</v>
      </c>
      <c r="H161" s="330">
        <f>'Monthly Distribution'!H14</f>
        <v>0</v>
      </c>
      <c r="I161" s="330"/>
      <c r="J161" s="330">
        <f t="shared" si="27"/>
        <v>0</v>
      </c>
    </row>
    <row r="162" spans="1:10">
      <c r="A162" s="329">
        <v>46081</v>
      </c>
      <c r="B162" s="330">
        <f>'Monthly Distribution'!B15</f>
        <v>0</v>
      </c>
      <c r="C162" s="330">
        <f>'Monthly Distribution'!C15</f>
        <v>0</v>
      </c>
      <c r="D162" s="330">
        <f>'Monthly Distribution'!D15</f>
        <v>0</v>
      </c>
      <c r="E162" s="330">
        <f>'Monthly Distribution'!E15</f>
        <v>0</v>
      </c>
      <c r="F162" s="330">
        <f>'Monthly Distribution'!F15</f>
        <v>0</v>
      </c>
      <c r="G162" s="330">
        <f>'Monthly Distribution'!G15</f>
        <v>0</v>
      </c>
      <c r="H162" s="330">
        <f>'Monthly Distribution'!H15</f>
        <v>0</v>
      </c>
      <c r="I162" s="330"/>
      <c r="J162" s="330">
        <f t="shared" si="27"/>
        <v>0</v>
      </c>
    </row>
    <row r="163" spans="1:10">
      <c r="A163" s="329">
        <v>46112</v>
      </c>
      <c r="B163" s="330">
        <f>'Monthly Distribution'!B16</f>
        <v>0</v>
      </c>
      <c r="C163" s="330">
        <f>'Monthly Distribution'!C16</f>
        <v>0</v>
      </c>
      <c r="D163" s="330">
        <f>'Monthly Distribution'!D16</f>
        <v>0</v>
      </c>
      <c r="E163" s="330">
        <f>'Monthly Distribution'!E16</f>
        <v>0</v>
      </c>
      <c r="F163" s="330">
        <f>'Monthly Distribution'!F16</f>
        <v>0</v>
      </c>
      <c r="G163" s="330">
        <f>'Monthly Distribution'!G16</f>
        <v>0</v>
      </c>
      <c r="H163" s="330">
        <f>'Monthly Distribution'!H16</f>
        <v>0</v>
      </c>
      <c r="I163" s="330"/>
      <c r="J163" s="330">
        <f t="shared" si="27"/>
        <v>0</v>
      </c>
    </row>
    <row r="164" spans="1:10">
      <c r="A164" s="329">
        <v>46142</v>
      </c>
      <c r="B164" s="330">
        <f>'Monthly Distribution'!B17</f>
        <v>0</v>
      </c>
      <c r="C164" s="330">
        <f>'Monthly Distribution'!C17</f>
        <v>0</v>
      </c>
      <c r="D164" s="330">
        <f>'Monthly Distribution'!D17</f>
        <v>0</v>
      </c>
      <c r="E164" s="330">
        <f>'Monthly Distribution'!E17</f>
        <v>0</v>
      </c>
      <c r="F164" s="330">
        <f>'Monthly Distribution'!F17</f>
        <v>0</v>
      </c>
      <c r="G164" s="330">
        <f>'Monthly Distribution'!G17</f>
        <v>0</v>
      </c>
      <c r="H164" s="330">
        <f>'Monthly Distribution'!H17</f>
        <v>0</v>
      </c>
      <c r="I164" s="330"/>
      <c r="J164" s="330">
        <f t="shared" si="27"/>
        <v>0</v>
      </c>
    </row>
    <row r="165" spans="1:10">
      <c r="A165" s="329">
        <v>46173</v>
      </c>
      <c r="B165" s="330">
        <f>'Monthly Distribution'!B18</f>
        <v>0</v>
      </c>
      <c r="C165" s="330">
        <f>'Monthly Distribution'!C18</f>
        <v>0</v>
      </c>
      <c r="D165" s="330">
        <f>'Monthly Distribution'!D18</f>
        <v>0</v>
      </c>
      <c r="E165" s="330">
        <f>'Monthly Distribution'!E18</f>
        <v>0</v>
      </c>
      <c r="F165" s="330">
        <f>'Monthly Distribution'!F18</f>
        <v>0</v>
      </c>
      <c r="G165" s="330">
        <f>'Monthly Distribution'!G18</f>
        <v>0</v>
      </c>
      <c r="H165" s="330">
        <f>'Monthly Distribution'!H18</f>
        <v>0</v>
      </c>
      <c r="I165" s="330">
        <v>1008308.77</v>
      </c>
      <c r="J165" s="330">
        <f t="shared" si="27"/>
        <v>0</v>
      </c>
    </row>
    <row r="166" spans="1:10" ht="15.75" thickBot="1">
      <c r="A166" s="329">
        <v>46203</v>
      </c>
      <c r="B166" s="330">
        <f>'Monthly Distribution'!B19</f>
        <v>0</v>
      </c>
      <c r="C166" s="330">
        <f>'Monthly Distribution'!C19</f>
        <v>0</v>
      </c>
      <c r="D166" s="330">
        <f>'Monthly Distribution'!D19</f>
        <v>0</v>
      </c>
      <c r="E166" s="330">
        <f>'Monthly Distribution'!E19</f>
        <v>0</v>
      </c>
      <c r="F166" s="330">
        <f>'Monthly Distribution'!F19</f>
        <v>0</v>
      </c>
      <c r="G166" s="330">
        <f>'Monthly Distribution'!G19</f>
        <v>0</v>
      </c>
      <c r="H166" s="330">
        <f>'Monthly Distribution'!H19</f>
        <v>0</v>
      </c>
      <c r="I166" s="45">
        <v>1099400.7399999998</v>
      </c>
      <c r="J166" s="330">
        <f t="shared" si="27"/>
        <v>0</v>
      </c>
    </row>
    <row r="167" spans="1:10" ht="15.75" thickBot="1">
      <c r="A167" s="331" t="s">
        <v>254</v>
      </c>
      <c r="B167" s="49">
        <f>SUM(B155:B166)</f>
        <v>564934.97000000009</v>
      </c>
      <c r="C167" s="49">
        <f t="shared" ref="C167:H167" si="28">SUM(C155:C166)</f>
        <v>109487.12</v>
      </c>
      <c r="D167" s="49">
        <f t="shared" si="28"/>
        <v>966983.34</v>
      </c>
      <c r="E167" s="49">
        <f t="shared" si="28"/>
        <v>212330.16999999998</v>
      </c>
      <c r="F167" s="49">
        <f t="shared" si="28"/>
        <v>168310.78000000003</v>
      </c>
      <c r="G167" s="49">
        <f t="shared" si="28"/>
        <v>631475.15</v>
      </c>
      <c r="H167" s="49">
        <f t="shared" si="28"/>
        <v>259992.41</v>
      </c>
      <c r="I167" s="49"/>
      <c r="J167" s="344">
        <f>SUM(J155:J166)</f>
        <v>2913513.9400000004</v>
      </c>
    </row>
    <row r="168" spans="1:10" ht="15.75" thickBot="1">
      <c r="A168" s="370" t="s">
        <v>253</v>
      </c>
      <c r="B168" s="371">
        <f>((B167-B152)/B152)</f>
        <v>-0.86839079920071449</v>
      </c>
      <c r="C168" s="371">
        <f t="shared" ref="C168:H168" si="29">((C167-C152)/C152)</f>
        <v>-0.88748843871936545</v>
      </c>
      <c r="D168" s="371">
        <f t="shared" si="29"/>
        <v>-0.88425021154326577</v>
      </c>
      <c r="E168" s="371">
        <f t="shared" si="29"/>
        <v>-0.85474146817174534</v>
      </c>
      <c r="F168" s="371">
        <f t="shared" si="29"/>
        <v>-0.86525349613959579</v>
      </c>
      <c r="G168" s="371">
        <f t="shared" si="29"/>
        <v>-0.84887068886914696</v>
      </c>
      <c r="H168" s="371">
        <f t="shared" si="29"/>
        <v>-0.89242889169425055</v>
      </c>
      <c r="I168" s="371" t="e">
        <v>#DIV/0!</v>
      </c>
      <c r="J168" s="371">
        <f>((J167-J152)/J152)</f>
        <v>-0.87291585069687827</v>
      </c>
    </row>
  </sheetData>
  <mergeCells count="1">
    <mergeCell ref="A1:J1"/>
  </mergeCells>
  <hyperlinks>
    <hyperlink ref="J31" r:id="rId1" display="+@sum(EB76:EB82)" xr:uid="{00000000-0004-0000-0200-000001000000}"/>
  </hyperlinks>
  <pageMargins left="0.7" right="0.7" top="0.75" bottom="0.75" header="0.3" footer="0.3"/>
  <pageSetup orientation="portrait"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4.9989318521683403E-2"/>
    <pageSetUpPr fitToPage="1"/>
  </sheetPr>
  <dimension ref="A1:IQ72"/>
  <sheetViews>
    <sheetView topLeftCell="A46" workbookViewId="0">
      <pane xSplit="196" topLeftCell="HS1" activePane="topRight" state="frozen"/>
      <selection activeCell="A13" sqref="A13"/>
      <selection pane="topRight" activeCell="GO66" sqref="GO66"/>
    </sheetView>
  </sheetViews>
  <sheetFormatPr defaultColWidth="9.140625" defaultRowHeight="12.75"/>
  <cols>
    <col min="1" max="1" width="14" style="67" customWidth="1"/>
    <col min="2" max="2" width="15.140625" style="40" hidden="1" customWidth="1"/>
    <col min="3" max="3" width="15.140625" style="38" hidden="1" customWidth="1"/>
    <col min="4" max="13" width="15.140625" style="67" hidden="1" customWidth="1"/>
    <col min="14" max="14" width="1.85546875" style="67" hidden="1" customWidth="1"/>
    <col min="15" max="38" width="15.140625" style="67" hidden="1" customWidth="1"/>
    <col min="39" max="39" width="1.85546875" style="67" hidden="1" customWidth="1"/>
    <col min="40" max="62" width="15.140625" style="67" hidden="1" customWidth="1"/>
    <col min="63" max="63" width="15.7109375" style="67" hidden="1" customWidth="1"/>
    <col min="64" max="64" width="1.85546875" style="67" hidden="1" customWidth="1"/>
    <col min="65" max="88" width="15.140625" style="67" hidden="1" customWidth="1"/>
    <col min="89" max="89" width="1.85546875" style="67" hidden="1" customWidth="1"/>
    <col min="90" max="103" width="11.85546875" style="67" hidden="1" customWidth="1"/>
    <col min="104" max="104" width="12.85546875" style="67" hidden="1" customWidth="1"/>
    <col min="105" max="105" width="11.85546875" style="67" hidden="1" customWidth="1"/>
    <col min="106" max="106" width="12.28515625" style="67" hidden="1" customWidth="1"/>
    <col min="107" max="107" width="11.85546875" style="67" hidden="1" customWidth="1"/>
    <col min="108" max="108" width="12.28515625" style="67" hidden="1" customWidth="1"/>
    <col min="109" max="109" width="11.85546875" style="67" hidden="1" customWidth="1"/>
    <col min="110" max="111" width="11.28515625" style="67" hidden="1" customWidth="1"/>
    <col min="112" max="112" width="11.140625" style="67" hidden="1" customWidth="1"/>
    <col min="113" max="113" width="11.28515625" style="67" hidden="1" customWidth="1"/>
    <col min="114" max="114" width="1.85546875" style="67" hidden="1" customWidth="1"/>
    <col min="115" max="118" width="11.28515625" style="67" hidden="1" customWidth="1"/>
    <col min="119" max="120" width="11.42578125" style="67" hidden="1" customWidth="1"/>
    <col min="121" max="121" width="1.85546875" style="67" hidden="1" customWidth="1"/>
    <col min="122" max="125" width="11.42578125" style="67" hidden="1" customWidth="1"/>
    <col min="126" max="126" width="14" style="67" hidden="1" customWidth="1"/>
    <col min="127" max="127" width="11.28515625" style="67" hidden="1" customWidth="1"/>
    <col min="128" max="128" width="1.85546875" style="67" hidden="1" customWidth="1"/>
    <col min="129" max="134" width="11.28515625" style="67" hidden="1" customWidth="1"/>
    <col min="135" max="135" width="1.85546875" style="67" hidden="1" customWidth="1"/>
    <col min="136" max="141" width="11.28515625" style="67" hidden="1" customWidth="1"/>
    <col min="142" max="142" width="1.85546875" style="67" hidden="1" customWidth="1"/>
    <col min="143" max="148" width="11.28515625" style="67" hidden="1" customWidth="1"/>
    <col min="149" max="149" width="1.85546875" style="67" hidden="1" customWidth="1"/>
    <col min="150" max="155" width="11.28515625" style="67" hidden="1" customWidth="1"/>
    <col min="156" max="156" width="1.85546875" style="67" hidden="1" customWidth="1"/>
    <col min="157" max="162" width="12.28515625" style="67" hidden="1" customWidth="1"/>
    <col min="163" max="163" width="1.85546875" style="67" hidden="1" customWidth="1"/>
    <col min="164" max="165" width="12.28515625" style="67" hidden="1" customWidth="1"/>
    <col min="166" max="175" width="11.28515625" style="67" hidden="1" customWidth="1"/>
    <col min="176" max="176" width="1.85546875" style="67" hidden="1" customWidth="1"/>
    <col min="177" max="182" width="11.28515625" style="67" hidden="1" customWidth="1"/>
    <col min="183" max="183" width="1.85546875" style="67" hidden="1" customWidth="1"/>
    <col min="184" max="185" width="12.42578125" style="67" hidden="1" customWidth="1"/>
    <col min="186" max="189" width="12.28515625" style="67" hidden="1" customWidth="1"/>
    <col min="190" max="190" width="1.85546875" style="67" hidden="1" customWidth="1"/>
    <col min="191" max="192" width="12.28515625" style="67" hidden="1" customWidth="1"/>
    <col min="193" max="196" width="11.28515625" style="67" hidden="1" customWidth="1"/>
    <col min="197" max="202" width="11.28515625" style="67" bestFit="1" customWidth="1"/>
    <col min="203" max="203" width="1.85546875" style="67" customWidth="1"/>
    <col min="204" max="207" width="11.28515625" style="67" bestFit="1" customWidth="1"/>
    <col min="208" max="208" width="12.28515625" style="67" bestFit="1" customWidth="1"/>
    <col min="209" max="209" width="11.28515625" style="67" bestFit="1" customWidth="1"/>
    <col min="210" max="210" width="1.85546875" style="67" customWidth="1"/>
    <col min="211" max="212" width="12.42578125" style="67" bestFit="1" customWidth="1"/>
    <col min="213" max="216" width="12.28515625" style="67" bestFit="1" customWidth="1"/>
    <col min="217" max="217" width="1.85546875" style="67" customWidth="1"/>
    <col min="218" max="219" width="12.28515625" style="67" bestFit="1" customWidth="1"/>
    <col min="220" max="223" width="11.28515625" style="67" bestFit="1" customWidth="1"/>
    <col min="224" max="224" width="1.42578125" style="67" customWidth="1"/>
    <col min="225" max="230" width="11.28515625" style="67" bestFit="1" customWidth="1"/>
    <col min="231" max="231" width="2.85546875" style="67" customWidth="1"/>
    <col min="232" max="232" width="12.28515625" style="67" bestFit="1" customWidth="1"/>
    <col min="233" max="235" width="11.28515625" style="67" bestFit="1" customWidth="1"/>
    <col min="236" max="236" width="12.28515625" style="67" bestFit="1" customWidth="1"/>
    <col min="237" max="237" width="11.28515625" style="67" bestFit="1" customWidth="1"/>
    <col min="238" max="238" width="1.85546875" style="67" customWidth="1"/>
    <col min="239" max="239" width="13.140625" style="67" customWidth="1"/>
    <col min="240" max="240" width="14.140625" style="67" customWidth="1"/>
    <col min="241" max="244" width="9.140625" style="67"/>
    <col min="245" max="245" width="2.7109375" style="67" customWidth="1"/>
    <col min="246" max="16384" width="9.140625" style="67"/>
  </cols>
  <sheetData>
    <row r="1" spans="1:251" ht="16.5" customHeight="1">
      <c r="A1" s="413"/>
      <c r="B1" s="413"/>
      <c r="C1" s="413"/>
      <c r="D1" s="413"/>
      <c r="E1" s="413"/>
      <c r="F1" s="413"/>
      <c r="G1" s="413"/>
      <c r="H1" s="413"/>
      <c r="I1" s="413"/>
      <c r="J1" s="413"/>
      <c r="K1" s="413"/>
      <c r="L1" s="413"/>
      <c r="M1" s="413"/>
      <c r="N1" s="413"/>
      <c r="O1" s="413"/>
      <c r="P1" s="413"/>
      <c r="Q1" s="413"/>
      <c r="R1" s="413"/>
      <c r="S1" s="413"/>
      <c r="T1" s="413"/>
      <c r="U1" s="413"/>
      <c r="V1" s="413"/>
      <c r="W1" s="413"/>
      <c r="X1" s="413"/>
      <c r="Y1" s="413"/>
      <c r="Z1" s="413"/>
      <c r="AA1" s="413"/>
      <c r="AB1" s="413"/>
      <c r="AC1" s="413"/>
      <c r="AD1" s="413"/>
      <c r="AE1" s="413"/>
      <c r="AF1" s="413"/>
      <c r="AG1" s="413"/>
      <c r="AH1" s="413"/>
      <c r="AI1" s="413"/>
      <c r="AJ1" s="413"/>
      <c r="AK1" s="413"/>
      <c r="AL1" s="413"/>
      <c r="AN1" s="422" t="s">
        <v>111</v>
      </c>
      <c r="AO1" s="422"/>
      <c r="AP1" s="422"/>
      <c r="AQ1" s="422"/>
      <c r="AR1" s="422"/>
      <c r="AS1" s="422"/>
      <c r="AT1" s="422"/>
      <c r="AU1" s="422"/>
      <c r="AV1" s="422"/>
      <c r="AW1" s="422"/>
      <c r="AX1" s="422"/>
      <c r="AY1" s="422"/>
      <c r="AZ1" s="422"/>
      <c r="BA1" s="422"/>
      <c r="BB1" s="422"/>
      <c r="BC1" s="422"/>
      <c r="BD1" s="422"/>
      <c r="BE1" s="422"/>
      <c r="BF1" s="422"/>
      <c r="BG1" s="422"/>
      <c r="BH1" s="422"/>
      <c r="BI1" s="422"/>
      <c r="BJ1" s="422"/>
      <c r="BK1" s="422"/>
      <c r="BM1" s="422" t="s">
        <v>111</v>
      </c>
      <c r="BN1" s="427"/>
      <c r="BO1" s="427"/>
      <c r="BP1" s="427"/>
      <c r="BQ1" s="427"/>
      <c r="BR1" s="427"/>
      <c r="BS1" s="427"/>
      <c r="BT1" s="427"/>
      <c r="BU1" s="427"/>
      <c r="BV1" s="427"/>
      <c r="BW1" s="427"/>
      <c r="BX1" s="427"/>
      <c r="BY1" s="427"/>
      <c r="BZ1" s="427"/>
      <c r="CA1" s="427"/>
      <c r="CB1" s="427"/>
      <c r="CC1" s="427"/>
      <c r="CD1" s="427"/>
      <c r="CE1" s="427"/>
      <c r="CF1" s="427"/>
      <c r="CG1" s="427"/>
      <c r="CH1" s="427"/>
      <c r="CI1" s="427"/>
      <c r="CJ1" s="357"/>
      <c r="CL1" s="422" t="s">
        <v>111</v>
      </c>
      <c r="CM1" s="427"/>
      <c r="CN1" s="427"/>
      <c r="CO1" s="427"/>
      <c r="CP1" s="427"/>
      <c r="CQ1" s="427"/>
      <c r="CR1" s="427"/>
      <c r="CS1" s="427"/>
      <c r="CT1" s="427"/>
      <c r="CU1" s="427"/>
      <c r="CV1" s="427"/>
      <c r="CW1" s="427"/>
      <c r="CX1" s="427"/>
      <c r="CY1" s="427"/>
      <c r="CZ1" s="427"/>
      <c r="DA1" s="427"/>
      <c r="DB1" s="427"/>
      <c r="DC1" s="427"/>
      <c r="DD1" s="427"/>
      <c r="DE1" s="427"/>
      <c r="DF1" s="427"/>
      <c r="DG1" s="427"/>
      <c r="DH1" s="427"/>
      <c r="DR1" s="67" t="s">
        <v>111</v>
      </c>
    </row>
    <row r="2" spans="1:251" ht="22.5" customHeight="1" thickBot="1">
      <c r="A2" s="414"/>
      <c r="B2" s="414"/>
      <c r="C2" s="414"/>
      <c r="D2" s="414"/>
      <c r="E2" s="414"/>
      <c r="F2" s="414"/>
      <c r="G2" s="414"/>
      <c r="H2" s="414"/>
      <c r="I2" s="414"/>
      <c r="J2" s="414"/>
      <c r="K2" s="414"/>
      <c r="L2" s="414"/>
      <c r="M2" s="414"/>
      <c r="N2" s="414"/>
      <c r="O2" s="414"/>
      <c r="P2" s="414"/>
      <c r="Q2" s="414"/>
      <c r="R2" s="414"/>
      <c r="S2" s="414"/>
      <c r="T2" s="414"/>
      <c r="U2" s="414"/>
      <c r="V2" s="414"/>
      <c r="W2" s="414"/>
      <c r="X2" s="414"/>
      <c r="Y2" s="414"/>
      <c r="Z2" s="414"/>
      <c r="AA2" s="414"/>
      <c r="AB2" s="414"/>
      <c r="AC2" s="414"/>
      <c r="AD2" s="414"/>
      <c r="AE2" s="414"/>
      <c r="AF2" s="414"/>
      <c r="AG2" s="414"/>
      <c r="AH2" s="414"/>
      <c r="AI2" s="414"/>
      <c r="AJ2" s="414"/>
      <c r="AK2" s="414"/>
      <c r="AL2" s="414"/>
      <c r="AN2" s="423" t="s">
        <v>138</v>
      </c>
      <c r="AO2" s="423"/>
      <c r="AP2" s="423"/>
      <c r="AQ2" s="423"/>
      <c r="AR2" s="423"/>
      <c r="AS2" s="423"/>
      <c r="AT2" s="423"/>
      <c r="AU2" s="423"/>
      <c r="AV2" s="423"/>
      <c r="AW2" s="423"/>
      <c r="AX2" s="423"/>
      <c r="AY2" s="423"/>
      <c r="AZ2" s="423"/>
      <c r="BA2" s="423"/>
      <c r="BB2" s="423"/>
      <c r="BC2" s="423"/>
      <c r="BD2" s="423"/>
      <c r="BE2" s="423"/>
      <c r="BF2" s="423"/>
      <c r="BG2" s="423"/>
      <c r="BH2" s="423"/>
      <c r="BI2" s="423"/>
      <c r="BJ2" s="423"/>
      <c r="BK2" s="423"/>
      <c r="BM2" s="414" t="s">
        <v>112</v>
      </c>
      <c r="BN2" s="414"/>
      <c r="BO2" s="414"/>
      <c r="BP2" s="414"/>
      <c r="BQ2" s="414"/>
      <c r="BR2" s="414"/>
      <c r="BS2" s="414"/>
      <c r="BT2" s="414"/>
      <c r="BU2" s="414"/>
      <c r="BV2" s="414"/>
      <c r="BW2" s="414"/>
      <c r="BX2" s="414"/>
      <c r="BY2" s="414"/>
      <c r="BZ2" s="414"/>
      <c r="CA2" s="414"/>
      <c r="CB2" s="414"/>
      <c r="CC2" s="414"/>
      <c r="CD2" s="414"/>
      <c r="CE2" s="414"/>
      <c r="CF2" s="414"/>
      <c r="CG2" s="414"/>
      <c r="CH2" s="414"/>
      <c r="CI2" s="414"/>
      <c r="CJ2" s="358"/>
      <c r="CL2" s="414" t="s">
        <v>112</v>
      </c>
      <c r="CM2" s="414"/>
      <c r="CN2" s="414"/>
      <c r="CO2" s="414"/>
      <c r="CP2" s="414"/>
      <c r="CQ2" s="414"/>
      <c r="CR2" s="414"/>
      <c r="CS2" s="414"/>
      <c r="CT2" s="414"/>
      <c r="CU2" s="414"/>
      <c r="CV2" s="414"/>
      <c r="CW2" s="414"/>
      <c r="CX2" s="414"/>
      <c r="CY2" s="414"/>
      <c r="CZ2" s="414"/>
      <c r="DA2" s="414"/>
      <c r="DB2" s="414"/>
      <c r="DC2" s="414"/>
      <c r="DD2" s="414"/>
      <c r="DE2" s="414"/>
      <c r="DF2" s="414"/>
      <c r="DG2" s="414"/>
      <c r="DH2" s="414"/>
      <c r="DI2" s="340"/>
      <c r="DK2" s="340"/>
      <c r="DL2" s="340"/>
      <c r="DM2" s="340"/>
      <c r="DN2" s="340"/>
      <c r="DO2" s="340"/>
      <c r="DP2" s="340"/>
      <c r="DR2" s="340" t="s">
        <v>138</v>
      </c>
      <c r="DS2" s="340"/>
      <c r="DT2" s="340"/>
      <c r="DU2" s="340"/>
      <c r="DV2" s="340"/>
      <c r="DW2" s="340"/>
      <c r="DY2" s="340"/>
      <c r="DZ2" s="340"/>
      <c r="EA2" s="340"/>
      <c r="EB2" s="340"/>
      <c r="EC2" s="340"/>
      <c r="ED2" s="340"/>
      <c r="EF2" s="340"/>
      <c r="EG2" s="340"/>
      <c r="EH2" s="340"/>
      <c r="EI2" s="340"/>
      <c r="EJ2" s="340"/>
      <c r="EK2" s="340"/>
      <c r="EL2" s="340"/>
      <c r="EM2" s="340"/>
      <c r="EN2" s="340"/>
      <c r="EO2" s="340"/>
      <c r="EP2" s="340"/>
      <c r="EQ2" s="340"/>
      <c r="ER2" s="340"/>
      <c r="ES2" s="340"/>
      <c r="ET2" s="340"/>
      <c r="EU2" s="340"/>
      <c r="EV2" s="340"/>
      <c r="EW2" s="340"/>
      <c r="EX2" s="340"/>
      <c r="EY2" s="340"/>
      <c r="EZ2" s="340"/>
      <c r="FA2" s="340"/>
      <c r="FB2" s="340"/>
      <c r="FC2" s="340"/>
      <c r="FD2" s="340"/>
      <c r="FE2" s="340"/>
      <c r="FF2" s="340"/>
      <c r="FG2" s="340"/>
      <c r="FH2" s="340"/>
      <c r="FI2" s="340"/>
      <c r="FJ2" s="340"/>
      <c r="FK2" s="340"/>
      <c r="FL2" s="340"/>
      <c r="FM2" s="340"/>
      <c r="FN2" s="340"/>
      <c r="FO2" s="340"/>
      <c r="FP2" s="340"/>
      <c r="FQ2" s="340"/>
      <c r="FR2" s="340"/>
      <c r="FS2" s="340"/>
      <c r="FT2" s="340"/>
      <c r="GA2" s="340"/>
      <c r="GH2" s="340"/>
      <c r="GO2" s="340"/>
      <c r="GP2" s="340"/>
      <c r="GQ2" s="340"/>
      <c r="GR2" s="340"/>
      <c r="GS2" s="340"/>
      <c r="GT2" s="340"/>
      <c r="GU2" s="340"/>
      <c r="HB2" s="340"/>
      <c r="HI2" s="340"/>
    </row>
    <row r="3" spans="1:251" ht="22.5" customHeight="1" thickBot="1">
      <c r="A3" s="138"/>
      <c r="B3" s="417"/>
      <c r="C3" s="417"/>
      <c r="D3" s="417"/>
      <c r="E3" s="417"/>
      <c r="F3" s="417"/>
      <c r="G3" s="417"/>
      <c r="H3" s="417"/>
      <c r="I3" s="417"/>
      <c r="J3" s="417"/>
      <c r="K3" s="417"/>
      <c r="L3" s="417"/>
      <c r="M3" s="418"/>
      <c r="N3" s="139"/>
      <c r="O3" s="419">
        <v>2016</v>
      </c>
      <c r="P3" s="420"/>
      <c r="Q3" s="420"/>
      <c r="R3" s="420"/>
      <c r="S3" s="420"/>
      <c r="T3" s="420"/>
      <c r="U3" s="420"/>
      <c r="V3" s="420"/>
      <c r="W3" s="420"/>
      <c r="X3" s="420"/>
      <c r="Y3" s="420"/>
      <c r="Z3" s="420"/>
      <c r="AA3" s="420"/>
      <c r="AB3" s="420"/>
      <c r="AC3" s="420"/>
      <c r="AD3" s="420"/>
      <c r="AE3" s="420"/>
      <c r="AF3" s="420"/>
      <c r="AG3" s="420"/>
      <c r="AH3" s="420"/>
      <c r="AI3" s="420"/>
      <c r="AJ3" s="420"/>
      <c r="AK3" s="420"/>
      <c r="AL3" s="421"/>
      <c r="AM3" s="264"/>
      <c r="AN3" s="424">
        <v>2017</v>
      </c>
      <c r="AO3" s="425"/>
      <c r="AP3" s="425"/>
      <c r="AQ3" s="425"/>
      <c r="AR3" s="425"/>
      <c r="AS3" s="425"/>
      <c r="AT3" s="425"/>
      <c r="AU3" s="425"/>
      <c r="AV3" s="425"/>
      <c r="AW3" s="425"/>
      <c r="AX3" s="425"/>
      <c r="AY3" s="425"/>
      <c r="AZ3" s="425"/>
      <c r="BA3" s="425"/>
      <c r="BB3" s="425"/>
      <c r="BC3" s="425"/>
      <c r="BD3" s="425"/>
      <c r="BE3" s="425"/>
      <c r="BF3" s="425"/>
      <c r="BG3" s="425"/>
      <c r="BH3" s="425"/>
      <c r="BI3" s="425"/>
      <c r="BJ3" s="425"/>
      <c r="BK3" s="426"/>
      <c r="BL3" s="264"/>
      <c r="BM3" s="428">
        <v>2018</v>
      </c>
      <c r="BN3" s="429"/>
      <c r="BO3" s="429"/>
      <c r="BP3" s="429"/>
      <c r="BQ3" s="429"/>
      <c r="BR3" s="429"/>
      <c r="BS3" s="429"/>
      <c r="BT3" s="429"/>
      <c r="BU3" s="429"/>
      <c r="BV3" s="429"/>
      <c r="BW3" s="429"/>
      <c r="BX3" s="429"/>
      <c r="BY3" s="429"/>
      <c r="BZ3" s="429"/>
      <c r="CA3" s="429"/>
      <c r="CB3" s="429"/>
      <c r="CC3" s="429"/>
      <c r="CD3" s="429"/>
      <c r="CE3" s="429"/>
      <c r="CF3" s="429"/>
      <c r="CG3" s="429"/>
      <c r="CH3" s="429"/>
      <c r="CI3" s="429"/>
      <c r="CJ3" s="429"/>
      <c r="CK3" s="264"/>
      <c r="CL3" s="428">
        <v>2019</v>
      </c>
      <c r="CM3" s="429"/>
      <c r="CN3" s="429"/>
      <c r="CO3" s="429"/>
      <c r="CP3" s="429"/>
      <c r="CQ3" s="429"/>
      <c r="CR3" s="429"/>
      <c r="CS3" s="429"/>
      <c r="CT3" s="429"/>
      <c r="CU3" s="429"/>
      <c r="CV3" s="429"/>
      <c r="CW3" s="429"/>
      <c r="CX3" s="429"/>
      <c r="CY3" s="429"/>
      <c r="CZ3" s="429"/>
      <c r="DA3" s="429"/>
      <c r="DB3" s="429"/>
      <c r="DC3" s="429"/>
      <c r="DD3" s="429"/>
      <c r="DE3" s="429"/>
      <c r="DF3" s="429"/>
      <c r="DG3" s="429"/>
      <c r="DH3" s="429"/>
      <c r="DI3" s="429"/>
      <c r="DJ3" s="264"/>
      <c r="DK3" s="403" t="s">
        <v>212</v>
      </c>
      <c r="DL3" s="404"/>
      <c r="DM3" s="404"/>
      <c r="DN3" s="404"/>
      <c r="DO3" s="404"/>
      <c r="DP3" s="404"/>
      <c r="DQ3" s="404"/>
      <c r="DR3" s="404"/>
      <c r="DS3" s="404"/>
      <c r="DT3" s="404"/>
      <c r="DU3" s="404"/>
      <c r="DV3" s="404"/>
      <c r="DW3" s="404"/>
      <c r="DX3" s="404"/>
      <c r="DY3" s="404"/>
      <c r="DZ3" s="404"/>
      <c r="EA3" s="404"/>
      <c r="EB3" s="404"/>
      <c r="EC3" s="404"/>
      <c r="ED3" s="404"/>
      <c r="EE3" s="404"/>
      <c r="EF3" s="404"/>
      <c r="EG3" s="404"/>
      <c r="EH3" s="404"/>
      <c r="EI3" s="404"/>
      <c r="EJ3" s="404"/>
      <c r="EK3" s="404"/>
      <c r="EL3" s="264"/>
      <c r="EM3" s="403" t="s">
        <v>216</v>
      </c>
      <c r="EN3" s="404"/>
      <c r="EO3" s="404"/>
      <c r="EP3" s="404"/>
      <c r="EQ3" s="404"/>
      <c r="ER3" s="404"/>
      <c r="ES3" s="404"/>
      <c r="ET3" s="404"/>
      <c r="EU3" s="404"/>
      <c r="EV3" s="404"/>
      <c r="EW3" s="404"/>
      <c r="EX3" s="404"/>
      <c r="EY3" s="404"/>
      <c r="EZ3" s="404"/>
      <c r="FA3" s="404"/>
      <c r="FB3" s="404"/>
      <c r="FC3" s="404"/>
      <c r="FD3" s="404"/>
      <c r="FE3" s="404"/>
      <c r="FF3" s="404"/>
      <c r="FG3" s="404"/>
      <c r="FH3" s="404"/>
      <c r="FI3" s="404"/>
      <c r="FJ3" s="404"/>
      <c r="FK3" s="404"/>
      <c r="FL3" s="404"/>
      <c r="FM3" s="404"/>
      <c r="FN3" s="403" t="s">
        <v>232</v>
      </c>
      <c r="FO3" s="404"/>
      <c r="FP3" s="404"/>
      <c r="FQ3" s="404"/>
      <c r="FR3" s="404"/>
      <c r="FS3" s="404"/>
      <c r="FT3" s="404"/>
      <c r="FU3" s="404"/>
      <c r="FV3" s="404"/>
      <c r="FW3" s="404"/>
      <c r="FX3" s="404"/>
      <c r="FY3" s="404"/>
      <c r="FZ3" s="404"/>
      <c r="GA3" s="404"/>
      <c r="GB3" s="404"/>
      <c r="GC3" s="404"/>
      <c r="GD3" s="404"/>
      <c r="GE3" s="404"/>
      <c r="GF3" s="404"/>
      <c r="GG3" s="404"/>
      <c r="GH3" s="404"/>
      <c r="GI3" s="404"/>
      <c r="GJ3" s="404"/>
      <c r="GK3" s="404"/>
      <c r="GL3" s="404"/>
      <c r="GM3" s="404"/>
      <c r="GN3" s="404"/>
      <c r="GO3" s="403" t="s">
        <v>249</v>
      </c>
      <c r="GP3" s="404"/>
      <c r="GQ3" s="404"/>
      <c r="GR3" s="404"/>
      <c r="GS3" s="404"/>
      <c r="GT3" s="404"/>
      <c r="GU3" s="404"/>
      <c r="GV3" s="404"/>
      <c r="GW3" s="404"/>
      <c r="GX3" s="404"/>
      <c r="GY3" s="404"/>
      <c r="GZ3" s="404"/>
      <c r="HA3" s="404"/>
      <c r="HB3" s="404"/>
      <c r="HC3" s="404"/>
      <c r="HD3" s="404"/>
      <c r="HE3" s="404"/>
      <c r="HF3" s="404"/>
      <c r="HG3" s="404"/>
      <c r="HH3" s="404"/>
      <c r="HI3" s="404"/>
      <c r="HJ3" s="404"/>
      <c r="HK3" s="404"/>
      <c r="HL3" s="404"/>
      <c r="HM3" s="404"/>
      <c r="HN3" s="404"/>
      <c r="HO3" s="404"/>
      <c r="HP3" s="379"/>
      <c r="HQ3" s="403" t="s">
        <v>252</v>
      </c>
      <c r="HR3" s="404"/>
      <c r="HS3" s="404"/>
      <c r="HT3" s="404"/>
      <c r="HU3" s="404"/>
      <c r="HV3" s="404"/>
      <c r="HW3" s="404"/>
      <c r="HX3" s="404"/>
      <c r="HY3" s="404"/>
      <c r="HZ3" s="404"/>
      <c r="IA3" s="404"/>
      <c r="IB3" s="404"/>
      <c r="IC3" s="404"/>
      <c r="ID3" s="404"/>
      <c r="IE3" s="404"/>
      <c r="IF3" s="404"/>
      <c r="IG3" s="404"/>
      <c r="IH3" s="404"/>
      <c r="II3" s="404"/>
      <c r="IJ3" s="404"/>
      <c r="IK3" s="404"/>
      <c r="IL3" s="404"/>
      <c r="IM3" s="404"/>
      <c r="IN3" s="404"/>
      <c r="IO3" s="404"/>
      <c r="IP3" s="404"/>
      <c r="IQ3" s="404"/>
    </row>
    <row r="4" spans="1:251" ht="15" customHeight="1">
      <c r="A4" s="415" t="s">
        <v>55</v>
      </c>
      <c r="B4" s="409" t="s">
        <v>113</v>
      </c>
      <c r="C4" s="410"/>
      <c r="D4" s="409" t="s">
        <v>114</v>
      </c>
      <c r="E4" s="410"/>
      <c r="F4" s="409" t="s">
        <v>115</v>
      </c>
      <c r="G4" s="410"/>
      <c r="H4" s="409" t="s">
        <v>116</v>
      </c>
      <c r="I4" s="410"/>
      <c r="J4" s="409" t="s">
        <v>117</v>
      </c>
      <c r="K4" s="410"/>
      <c r="L4" s="409" t="s">
        <v>118</v>
      </c>
      <c r="M4" s="410"/>
      <c r="N4" s="140"/>
      <c r="O4" s="409" t="s">
        <v>119</v>
      </c>
      <c r="P4" s="410"/>
      <c r="Q4" s="411" t="s">
        <v>120</v>
      </c>
      <c r="R4" s="412"/>
      <c r="S4" s="411" t="s">
        <v>121</v>
      </c>
      <c r="T4" s="412"/>
      <c r="U4" s="411" t="s">
        <v>122</v>
      </c>
      <c r="V4" s="412"/>
      <c r="W4" s="411" t="s">
        <v>123</v>
      </c>
      <c r="X4" s="412"/>
      <c r="Y4" s="411" t="s">
        <v>124</v>
      </c>
      <c r="Z4" s="412"/>
      <c r="AA4" s="411" t="s">
        <v>125</v>
      </c>
      <c r="AB4" s="412"/>
      <c r="AC4" s="411" t="s">
        <v>126</v>
      </c>
      <c r="AD4" s="412"/>
      <c r="AE4" s="411" t="s">
        <v>127</v>
      </c>
      <c r="AF4" s="412"/>
      <c r="AG4" s="411" t="s">
        <v>128</v>
      </c>
      <c r="AH4" s="412"/>
      <c r="AI4" s="411" t="s">
        <v>129</v>
      </c>
      <c r="AJ4" s="412"/>
      <c r="AK4" s="411" t="s">
        <v>130</v>
      </c>
      <c r="AL4" s="412"/>
      <c r="AM4" s="264"/>
      <c r="AN4" s="411" t="s">
        <v>137</v>
      </c>
      <c r="AO4" s="412"/>
      <c r="AP4" s="411" t="s">
        <v>139</v>
      </c>
      <c r="AQ4" s="412"/>
      <c r="AR4" s="411" t="s">
        <v>140</v>
      </c>
      <c r="AS4" s="412"/>
      <c r="AT4" s="411" t="s">
        <v>141</v>
      </c>
      <c r="AU4" s="412"/>
      <c r="AV4" s="411" t="s">
        <v>142</v>
      </c>
      <c r="AW4" s="412"/>
      <c r="AX4" s="411" t="s">
        <v>143</v>
      </c>
      <c r="AY4" s="412"/>
      <c r="AZ4" s="411" t="s">
        <v>144</v>
      </c>
      <c r="BA4" s="412"/>
      <c r="BB4" s="411" t="s">
        <v>145</v>
      </c>
      <c r="BC4" s="412"/>
      <c r="BD4" s="411" t="s">
        <v>146</v>
      </c>
      <c r="BE4" s="412"/>
      <c r="BF4" s="411" t="s">
        <v>154</v>
      </c>
      <c r="BG4" s="412"/>
      <c r="BH4" s="411" t="s">
        <v>156</v>
      </c>
      <c r="BI4" s="412"/>
      <c r="BJ4" s="411" t="s">
        <v>158</v>
      </c>
      <c r="BK4" s="412"/>
      <c r="BL4" s="264"/>
      <c r="BM4" s="411" t="s">
        <v>160</v>
      </c>
      <c r="BN4" s="412"/>
      <c r="BO4" s="411" t="s">
        <v>176</v>
      </c>
      <c r="BP4" s="412"/>
      <c r="BQ4" s="411" t="s">
        <v>177</v>
      </c>
      <c r="BR4" s="412"/>
      <c r="BS4" s="411" t="s">
        <v>161</v>
      </c>
      <c r="BT4" s="412"/>
      <c r="BU4" s="411" t="s">
        <v>162</v>
      </c>
      <c r="BV4" s="412"/>
      <c r="BW4" s="411" t="s">
        <v>163</v>
      </c>
      <c r="BX4" s="412" t="s">
        <v>162</v>
      </c>
      <c r="BY4" s="408" t="s">
        <v>164</v>
      </c>
      <c r="BZ4" s="407"/>
      <c r="CA4" s="408" t="s">
        <v>165</v>
      </c>
      <c r="CB4" s="407"/>
      <c r="CC4" s="408" t="s">
        <v>166</v>
      </c>
      <c r="CD4" s="407"/>
      <c r="CE4" s="408" t="s">
        <v>167</v>
      </c>
      <c r="CF4" s="407"/>
      <c r="CG4" s="408" t="s">
        <v>168</v>
      </c>
      <c r="CH4" s="407"/>
      <c r="CI4" s="408" t="s">
        <v>169</v>
      </c>
      <c r="CJ4" s="407"/>
      <c r="CK4" s="264"/>
      <c r="CL4" s="408" t="s">
        <v>181</v>
      </c>
      <c r="CM4" s="407"/>
      <c r="CN4" s="408" t="s">
        <v>182</v>
      </c>
      <c r="CO4" s="407"/>
      <c r="CP4" s="408" t="s">
        <v>183</v>
      </c>
      <c r="CQ4" s="407"/>
      <c r="CR4" s="408" t="s">
        <v>184</v>
      </c>
      <c r="CS4" s="407"/>
      <c r="CT4" s="408" t="s">
        <v>185</v>
      </c>
      <c r="CU4" s="407"/>
      <c r="CV4" s="408" t="s">
        <v>186</v>
      </c>
      <c r="CW4" s="407"/>
      <c r="CX4" s="408" t="s">
        <v>188</v>
      </c>
      <c r="CY4" s="407"/>
      <c r="CZ4" s="408" t="s">
        <v>189</v>
      </c>
      <c r="DA4" s="407"/>
      <c r="DB4" s="408" t="s">
        <v>190</v>
      </c>
      <c r="DC4" s="407"/>
      <c r="DD4" s="408" t="s">
        <v>191</v>
      </c>
      <c r="DE4" s="407"/>
      <c r="DF4" s="408" t="s">
        <v>192</v>
      </c>
      <c r="DG4" s="407"/>
      <c r="DH4" s="408" t="s">
        <v>193</v>
      </c>
      <c r="DI4" s="407"/>
      <c r="DJ4" s="264"/>
      <c r="DK4" s="408" t="s">
        <v>194</v>
      </c>
      <c r="DL4" s="407"/>
      <c r="DM4" s="408" t="s">
        <v>195</v>
      </c>
      <c r="DN4" s="407"/>
      <c r="DO4" s="408" t="s">
        <v>196</v>
      </c>
      <c r="DP4" s="407"/>
      <c r="DQ4" s="264"/>
      <c r="DR4" s="408" t="s">
        <v>197</v>
      </c>
      <c r="DS4" s="407"/>
      <c r="DT4" s="408" t="s">
        <v>198</v>
      </c>
      <c r="DU4" s="407"/>
      <c r="DV4" s="408" t="s">
        <v>199</v>
      </c>
      <c r="DW4" s="407"/>
      <c r="DX4" s="264"/>
      <c r="DY4" s="408" t="s">
        <v>203</v>
      </c>
      <c r="DZ4" s="407"/>
      <c r="EA4" s="408" t="s">
        <v>204</v>
      </c>
      <c r="EB4" s="407"/>
      <c r="EC4" s="408" t="s">
        <v>205</v>
      </c>
      <c r="ED4" s="407"/>
      <c r="EE4" s="264"/>
      <c r="EF4" s="408" t="s">
        <v>213</v>
      </c>
      <c r="EG4" s="407"/>
      <c r="EH4" s="408" t="s">
        <v>214</v>
      </c>
      <c r="EI4" s="407"/>
      <c r="EJ4" s="408" t="s">
        <v>215</v>
      </c>
      <c r="EK4" s="407"/>
      <c r="EL4" s="264"/>
      <c r="EM4" s="408" t="s">
        <v>217</v>
      </c>
      <c r="EN4" s="407"/>
      <c r="EO4" s="408" t="s">
        <v>218</v>
      </c>
      <c r="EP4" s="407"/>
      <c r="EQ4" s="408" t="s">
        <v>219</v>
      </c>
      <c r="ER4" s="407"/>
      <c r="ES4" s="264"/>
      <c r="ET4" s="408" t="s">
        <v>220</v>
      </c>
      <c r="EU4" s="407"/>
      <c r="EV4" s="408" t="s">
        <v>221</v>
      </c>
      <c r="EW4" s="407"/>
      <c r="EX4" s="408" t="s">
        <v>222</v>
      </c>
      <c r="EY4" s="407"/>
      <c r="EZ4" s="264"/>
      <c r="FA4" s="408" t="s">
        <v>223</v>
      </c>
      <c r="FB4" s="407"/>
      <c r="FC4" s="408" t="s">
        <v>224</v>
      </c>
      <c r="FD4" s="407"/>
      <c r="FE4" s="408" t="s">
        <v>225</v>
      </c>
      <c r="FF4" s="407"/>
      <c r="FG4" s="264"/>
      <c r="FH4" s="408" t="s">
        <v>226</v>
      </c>
      <c r="FI4" s="407"/>
      <c r="FJ4" s="408" t="s">
        <v>227</v>
      </c>
      <c r="FK4" s="407"/>
      <c r="FL4" s="408" t="s">
        <v>228</v>
      </c>
      <c r="FM4" s="407"/>
      <c r="FN4" s="408" t="s">
        <v>231</v>
      </c>
      <c r="FO4" s="407"/>
      <c r="FP4" s="408" t="s">
        <v>233</v>
      </c>
      <c r="FQ4" s="407"/>
      <c r="FR4" s="408" t="s">
        <v>234</v>
      </c>
      <c r="FS4" s="407"/>
      <c r="FT4" s="264"/>
      <c r="FU4" s="408" t="s">
        <v>235</v>
      </c>
      <c r="FV4" s="407"/>
      <c r="FW4" s="408" t="s">
        <v>236</v>
      </c>
      <c r="FX4" s="407"/>
      <c r="FY4" s="408" t="s">
        <v>237</v>
      </c>
      <c r="FZ4" s="407"/>
      <c r="GA4" s="264"/>
      <c r="GB4" s="408" t="s">
        <v>238</v>
      </c>
      <c r="GC4" s="407"/>
      <c r="GD4" s="408" t="s">
        <v>239</v>
      </c>
      <c r="GE4" s="407"/>
      <c r="GF4" s="408" t="s">
        <v>240</v>
      </c>
      <c r="GG4" s="407"/>
      <c r="GH4" s="264"/>
      <c r="GI4" s="408" t="s">
        <v>241</v>
      </c>
      <c r="GJ4" s="407"/>
      <c r="GK4" s="408" t="s">
        <v>242</v>
      </c>
      <c r="GL4" s="407"/>
      <c r="GM4" s="408" t="s">
        <v>243</v>
      </c>
      <c r="GN4" s="407"/>
      <c r="GO4" s="405">
        <v>45292</v>
      </c>
      <c r="GP4" s="406"/>
      <c r="GQ4" s="405">
        <v>45323</v>
      </c>
      <c r="GR4" s="406"/>
      <c r="GS4" s="405">
        <v>45352</v>
      </c>
      <c r="GT4" s="406"/>
      <c r="GU4" s="264"/>
      <c r="GV4" s="405">
        <v>45383</v>
      </c>
      <c r="GW4" s="407"/>
      <c r="GX4" s="405">
        <v>45413</v>
      </c>
      <c r="GY4" s="407"/>
      <c r="GZ4" s="405">
        <v>45444</v>
      </c>
      <c r="HA4" s="407"/>
      <c r="HB4" s="264"/>
      <c r="HC4" s="405">
        <v>45474</v>
      </c>
      <c r="HD4" s="407"/>
      <c r="HE4" s="405">
        <v>45505</v>
      </c>
      <c r="HF4" s="407"/>
      <c r="HG4" s="405">
        <v>45536</v>
      </c>
      <c r="HH4" s="407"/>
      <c r="HI4" s="264"/>
      <c r="HJ4" s="405">
        <v>45566</v>
      </c>
      <c r="HK4" s="407"/>
      <c r="HL4" s="405">
        <v>45597</v>
      </c>
      <c r="HM4" s="407"/>
      <c r="HN4" s="405">
        <v>45627</v>
      </c>
      <c r="HO4" s="407"/>
      <c r="HP4" s="381"/>
      <c r="HQ4" s="405">
        <v>45658</v>
      </c>
      <c r="HR4" s="407"/>
      <c r="HS4" s="405">
        <v>45689</v>
      </c>
      <c r="HT4" s="406"/>
      <c r="HU4" s="405">
        <v>45717</v>
      </c>
      <c r="HV4" s="406"/>
      <c r="HW4" s="264"/>
      <c r="HX4" s="405">
        <v>45748</v>
      </c>
      <c r="HY4" s="407"/>
      <c r="HZ4" s="405">
        <v>45778</v>
      </c>
      <c r="IA4" s="407"/>
      <c r="IB4" s="405">
        <v>45809</v>
      </c>
      <c r="IC4" s="407"/>
      <c r="ID4" s="264"/>
      <c r="IE4" s="405">
        <v>45839</v>
      </c>
      <c r="IF4" s="407"/>
      <c r="IG4" s="405">
        <v>45870</v>
      </c>
      <c r="IH4" s="407"/>
      <c r="II4" s="405">
        <v>45901</v>
      </c>
      <c r="IJ4" s="407"/>
      <c r="IK4" s="264"/>
      <c r="IL4" s="405">
        <v>45931</v>
      </c>
      <c r="IM4" s="407"/>
      <c r="IN4" s="405">
        <v>45962</v>
      </c>
      <c r="IO4" s="407"/>
      <c r="IP4" s="405">
        <v>45992</v>
      </c>
      <c r="IQ4" s="407"/>
    </row>
    <row r="5" spans="1:251" ht="13.5" thickBot="1">
      <c r="A5" s="416"/>
      <c r="B5" s="141" t="s">
        <v>131</v>
      </c>
      <c r="C5" s="142" t="s">
        <v>132</v>
      </c>
      <c r="D5" s="141" t="s">
        <v>131</v>
      </c>
      <c r="E5" s="142" t="s">
        <v>132</v>
      </c>
      <c r="F5" s="141" t="s">
        <v>131</v>
      </c>
      <c r="G5" s="142" t="s">
        <v>132</v>
      </c>
      <c r="H5" s="141" t="s">
        <v>131</v>
      </c>
      <c r="I5" s="142" t="s">
        <v>132</v>
      </c>
      <c r="J5" s="141" t="s">
        <v>131</v>
      </c>
      <c r="K5" s="142" t="s">
        <v>132</v>
      </c>
      <c r="L5" s="141" t="s">
        <v>131</v>
      </c>
      <c r="M5" s="142" t="s">
        <v>132</v>
      </c>
      <c r="N5" s="143"/>
      <c r="O5" s="141" t="s">
        <v>131</v>
      </c>
      <c r="P5" s="142" t="s">
        <v>132</v>
      </c>
      <c r="Q5" s="141" t="s">
        <v>131</v>
      </c>
      <c r="R5" s="144" t="s">
        <v>132</v>
      </c>
      <c r="S5" s="141" t="s">
        <v>131</v>
      </c>
      <c r="T5" s="144" t="s">
        <v>132</v>
      </c>
      <c r="U5" s="141" t="s">
        <v>131</v>
      </c>
      <c r="V5" s="144" t="s">
        <v>132</v>
      </c>
      <c r="W5" s="141" t="s">
        <v>131</v>
      </c>
      <c r="X5" s="142" t="s">
        <v>132</v>
      </c>
      <c r="Y5" s="141" t="s">
        <v>131</v>
      </c>
      <c r="Z5" s="144" t="s">
        <v>132</v>
      </c>
      <c r="AA5" s="141" t="s">
        <v>131</v>
      </c>
      <c r="AB5" s="144" t="s">
        <v>132</v>
      </c>
      <c r="AC5" s="141" t="s">
        <v>131</v>
      </c>
      <c r="AD5" s="144" t="s">
        <v>132</v>
      </c>
      <c r="AE5" s="141" t="s">
        <v>131</v>
      </c>
      <c r="AF5" s="144" t="s">
        <v>132</v>
      </c>
      <c r="AG5" s="141" t="s">
        <v>131</v>
      </c>
      <c r="AH5" s="144" t="s">
        <v>132</v>
      </c>
      <c r="AI5" s="141" t="s">
        <v>131</v>
      </c>
      <c r="AJ5" s="144" t="s">
        <v>132</v>
      </c>
      <c r="AK5" s="141" t="s">
        <v>131</v>
      </c>
      <c r="AL5" s="144" t="s">
        <v>132</v>
      </c>
      <c r="AM5" s="264"/>
      <c r="AN5" s="141" t="s">
        <v>131</v>
      </c>
      <c r="AO5" s="144" t="s">
        <v>132</v>
      </c>
      <c r="AP5" s="141" t="s">
        <v>131</v>
      </c>
      <c r="AQ5" s="144" t="s">
        <v>132</v>
      </c>
      <c r="AR5" s="141" t="s">
        <v>131</v>
      </c>
      <c r="AS5" s="144" t="s">
        <v>132</v>
      </c>
      <c r="AT5" s="141" t="s">
        <v>131</v>
      </c>
      <c r="AU5" s="144" t="s">
        <v>132</v>
      </c>
      <c r="AV5" s="141" t="s">
        <v>131</v>
      </c>
      <c r="AW5" s="144" t="s">
        <v>132</v>
      </c>
      <c r="AX5" s="141" t="s">
        <v>131</v>
      </c>
      <c r="AY5" s="144" t="s">
        <v>132</v>
      </c>
      <c r="AZ5" s="141" t="s">
        <v>131</v>
      </c>
      <c r="BA5" s="144" t="s">
        <v>132</v>
      </c>
      <c r="BB5" s="141" t="s">
        <v>131</v>
      </c>
      <c r="BC5" s="144" t="s">
        <v>132</v>
      </c>
      <c r="BD5" s="141" t="s">
        <v>131</v>
      </c>
      <c r="BE5" s="144" t="s">
        <v>132</v>
      </c>
      <c r="BF5" s="141" t="s">
        <v>131</v>
      </c>
      <c r="BG5" s="144" t="s">
        <v>132</v>
      </c>
      <c r="BH5" s="141" t="s">
        <v>131</v>
      </c>
      <c r="BI5" s="144" t="s">
        <v>132</v>
      </c>
      <c r="BJ5" s="141" t="s">
        <v>131</v>
      </c>
      <c r="BK5" s="144" t="s">
        <v>132</v>
      </c>
      <c r="BL5" s="264"/>
      <c r="BM5" s="141" t="s">
        <v>131</v>
      </c>
      <c r="BN5" s="144" t="s">
        <v>132</v>
      </c>
      <c r="BO5" s="141" t="s">
        <v>131</v>
      </c>
      <c r="BP5" s="144" t="s">
        <v>132</v>
      </c>
      <c r="BQ5" s="141" t="s">
        <v>131</v>
      </c>
      <c r="BR5" s="144" t="s">
        <v>132</v>
      </c>
      <c r="BS5" s="141" t="s">
        <v>131</v>
      </c>
      <c r="BT5" s="144" t="s">
        <v>132</v>
      </c>
      <c r="BU5" s="141" t="s">
        <v>131</v>
      </c>
      <c r="BV5" s="144" t="s">
        <v>132</v>
      </c>
      <c r="BW5" s="141" t="s">
        <v>131</v>
      </c>
      <c r="BX5" s="144" t="s">
        <v>132</v>
      </c>
      <c r="BY5" s="365" t="s">
        <v>131</v>
      </c>
      <c r="BZ5" s="144" t="s">
        <v>132</v>
      </c>
      <c r="CA5" s="366" t="s">
        <v>131</v>
      </c>
      <c r="CB5" s="144" t="s">
        <v>132</v>
      </c>
      <c r="CC5" s="366" t="s">
        <v>131</v>
      </c>
      <c r="CD5" s="144" t="s">
        <v>132</v>
      </c>
      <c r="CE5" s="366" t="s">
        <v>131</v>
      </c>
      <c r="CF5" s="144" t="s">
        <v>132</v>
      </c>
      <c r="CG5" s="366" t="s">
        <v>131</v>
      </c>
      <c r="CH5" s="144" t="s">
        <v>132</v>
      </c>
      <c r="CI5" s="366" t="s">
        <v>131</v>
      </c>
      <c r="CJ5" s="144" t="s">
        <v>132</v>
      </c>
      <c r="CK5" s="264"/>
      <c r="CL5" s="366" t="s">
        <v>131</v>
      </c>
      <c r="CM5" s="144" t="s">
        <v>132</v>
      </c>
      <c r="CN5" s="366" t="s">
        <v>131</v>
      </c>
      <c r="CO5" s="144" t="s">
        <v>132</v>
      </c>
      <c r="CP5" s="366" t="s">
        <v>131</v>
      </c>
      <c r="CQ5" s="144" t="s">
        <v>132</v>
      </c>
      <c r="CR5" s="366" t="s">
        <v>131</v>
      </c>
      <c r="CS5" s="144" t="s">
        <v>132</v>
      </c>
      <c r="CT5" s="366" t="s">
        <v>131</v>
      </c>
      <c r="CU5" s="144" t="s">
        <v>132</v>
      </c>
      <c r="CV5" s="366" t="s">
        <v>131</v>
      </c>
      <c r="CW5" s="144" t="s">
        <v>132</v>
      </c>
      <c r="CX5" s="366" t="s">
        <v>131</v>
      </c>
      <c r="CY5" s="144" t="s">
        <v>132</v>
      </c>
      <c r="CZ5" s="366" t="s">
        <v>131</v>
      </c>
      <c r="DA5" s="144" t="s">
        <v>132</v>
      </c>
      <c r="DB5" s="366" t="s">
        <v>131</v>
      </c>
      <c r="DC5" s="144" t="s">
        <v>132</v>
      </c>
      <c r="DD5" s="366" t="s">
        <v>131</v>
      </c>
      <c r="DE5" s="144" t="s">
        <v>132</v>
      </c>
      <c r="DF5" s="366" t="s">
        <v>131</v>
      </c>
      <c r="DG5" s="144" t="s">
        <v>132</v>
      </c>
      <c r="DH5" s="366" t="s">
        <v>131</v>
      </c>
      <c r="DI5" s="144" t="s">
        <v>132</v>
      </c>
      <c r="DJ5" s="264"/>
      <c r="DK5" s="366" t="s">
        <v>131</v>
      </c>
      <c r="DL5" s="144" t="s">
        <v>132</v>
      </c>
      <c r="DM5" s="366" t="s">
        <v>131</v>
      </c>
      <c r="DN5" s="144" t="s">
        <v>132</v>
      </c>
      <c r="DO5" s="366" t="s">
        <v>131</v>
      </c>
      <c r="DP5" s="144" t="s">
        <v>132</v>
      </c>
      <c r="DQ5" s="264"/>
      <c r="DR5" s="366" t="s">
        <v>131</v>
      </c>
      <c r="DS5" s="144" t="s">
        <v>132</v>
      </c>
      <c r="DT5" s="366" t="s">
        <v>131</v>
      </c>
      <c r="DU5" s="144" t="s">
        <v>132</v>
      </c>
      <c r="DV5" s="366" t="s">
        <v>131</v>
      </c>
      <c r="DW5" s="144" t="s">
        <v>132</v>
      </c>
      <c r="DX5" s="264"/>
      <c r="DY5" s="366" t="s">
        <v>131</v>
      </c>
      <c r="DZ5" s="144" t="s">
        <v>132</v>
      </c>
      <c r="EA5" s="366" t="s">
        <v>131</v>
      </c>
      <c r="EB5" s="144" t="s">
        <v>132</v>
      </c>
      <c r="EC5" s="366" t="s">
        <v>131</v>
      </c>
      <c r="ED5" s="144" t="s">
        <v>132</v>
      </c>
      <c r="EE5" s="264"/>
      <c r="EF5" s="366" t="s">
        <v>131</v>
      </c>
      <c r="EG5" s="144" t="s">
        <v>132</v>
      </c>
      <c r="EH5" s="366" t="s">
        <v>131</v>
      </c>
      <c r="EI5" s="144" t="s">
        <v>132</v>
      </c>
      <c r="EJ5" s="366" t="s">
        <v>131</v>
      </c>
      <c r="EK5" s="144" t="s">
        <v>132</v>
      </c>
      <c r="EL5" s="264"/>
      <c r="EM5" s="366" t="s">
        <v>131</v>
      </c>
      <c r="EN5" s="144" t="s">
        <v>132</v>
      </c>
      <c r="EO5" s="366" t="s">
        <v>131</v>
      </c>
      <c r="EP5" s="144" t="s">
        <v>132</v>
      </c>
      <c r="EQ5" s="366" t="s">
        <v>131</v>
      </c>
      <c r="ER5" s="144" t="s">
        <v>132</v>
      </c>
      <c r="ES5" s="264"/>
      <c r="ET5" s="366" t="s">
        <v>131</v>
      </c>
      <c r="EU5" s="144" t="s">
        <v>132</v>
      </c>
      <c r="EV5" s="366" t="s">
        <v>131</v>
      </c>
      <c r="EW5" s="144" t="s">
        <v>132</v>
      </c>
      <c r="EX5" s="366" t="s">
        <v>131</v>
      </c>
      <c r="EY5" s="144" t="s">
        <v>132</v>
      </c>
      <c r="EZ5" s="264"/>
      <c r="FA5" s="366" t="s">
        <v>131</v>
      </c>
      <c r="FB5" s="144" t="s">
        <v>132</v>
      </c>
      <c r="FC5" s="366" t="s">
        <v>131</v>
      </c>
      <c r="FD5" s="144" t="s">
        <v>132</v>
      </c>
      <c r="FE5" s="366" t="s">
        <v>131</v>
      </c>
      <c r="FF5" s="144" t="s">
        <v>132</v>
      </c>
      <c r="FG5" s="264"/>
      <c r="FH5" s="366" t="s">
        <v>131</v>
      </c>
      <c r="FI5" s="144" t="s">
        <v>132</v>
      </c>
      <c r="FJ5" s="366" t="s">
        <v>131</v>
      </c>
      <c r="FK5" s="144" t="s">
        <v>132</v>
      </c>
      <c r="FL5" s="366" t="s">
        <v>131</v>
      </c>
      <c r="FM5" s="144" t="s">
        <v>132</v>
      </c>
      <c r="FN5" s="366" t="s">
        <v>131</v>
      </c>
      <c r="FO5" s="144" t="s">
        <v>132</v>
      </c>
      <c r="FP5" s="366" t="s">
        <v>131</v>
      </c>
      <c r="FQ5" s="144" t="s">
        <v>132</v>
      </c>
      <c r="FR5" s="366" t="s">
        <v>131</v>
      </c>
      <c r="FS5" s="144" t="s">
        <v>132</v>
      </c>
      <c r="FT5" s="264"/>
      <c r="FU5" s="366" t="s">
        <v>131</v>
      </c>
      <c r="FV5" s="144" t="s">
        <v>132</v>
      </c>
      <c r="FW5" s="366" t="s">
        <v>131</v>
      </c>
      <c r="FX5" s="144" t="s">
        <v>132</v>
      </c>
      <c r="FY5" s="366" t="s">
        <v>131</v>
      </c>
      <c r="FZ5" s="144" t="s">
        <v>132</v>
      </c>
      <c r="GA5" s="264"/>
      <c r="GB5" s="366" t="s">
        <v>131</v>
      </c>
      <c r="GC5" s="144" t="s">
        <v>132</v>
      </c>
      <c r="GD5" s="366" t="s">
        <v>131</v>
      </c>
      <c r="GE5" s="144" t="s">
        <v>132</v>
      </c>
      <c r="GF5" s="366" t="s">
        <v>131</v>
      </c>
      <c r="GG5" s="144" t="s">
        <v>132</v>
      </c>
      <c r="GH5" s="264"/>
      <c r="GI5" s="366" t="s">
        <v>131</v>
      </c>
      <c r="GJ5" s="144" t="s">
        <v>132</v>
      </c>
      <c r="GK5" s="366" t="s">
        <v>131</v>
      </c>
      <c r="GL5" s="144" t="s">
        <v>132</v>
      </c>
      <c r="GM5" s="366" t="s">
        <v>131</v>
      </c>
      <c r="GN5" s="144" t="s">
        <v>132</v>
      </c>
      <c r="GO5" s="366" t="s">
        <v>131</v>
      </c>
      <c r="GP5" s="144" t="s">
        <v>132</v>
      </c>
      <c r="GQ5" s="366" t="s">
        <v>131</v>
      </c>
      <c r="GR5" s="144" t="s">
        <v>132</v>
      </c>
      <c r="GS5" s="366" t="s">
        <v>131</v>
      </c>
      <c r="GT5" s="144" t="s">
        <v>132</v>
      </c>
      <c r="GU5" s="264"/>
      <c r="GV5" s="366" t="s">
        <v>131</v>
      </c>
      <c r="GW5" s="144" t="s">
        <v>132</v>
      </c>
      <c r="GX5" s="366" t="s">
        <v>131</v>
      </c>
      <c r="GY5" s="144" t="s">
        <v>132</v>
      </c>
      <c r="GZ5" s="366" t="s">
        <v>131</v>
      </c>
      <c r="HA5" s="144" t="s">
        <v>132</v>
      </c>
      <c r="HB5" s="264"/>
      <c r="HC5" s="366" t="s">
        <v>131</v>
      </c>
      <c r="HD5" s="144" t="s">
        <v>132</v>
      </c>
      <c r="HE5" s="366" t="s">
        <v>131</v>
      </c>
      <c r="HF5" s="144" t="s">
        <v>132</v>
      </c>
      <c r="HG5" s="366" t="s">
        <v>131</v>
      </c>
      <c r="HH5" s="144" t="s">
        <v>132</v>
      </c>
      <c r="HI5" s="264"/>
      <c r="HJ5" s="366" t="s">
        <v>131</v>
      </c>
      <c r="HK5" s="144" t="s">
        <v>132</v>
      </c>
      <c r="HL5" s="366" t="s">
        <v>131</v>
      </c>
      <c r="HM5" s="144" t="s">
        <v>132</v>
      </c>
      <c r="HN5" s="366" t="s">
        <v>131</v>
      </c>
      <c r="HO5" s="144" t="s">
        <v>132</v>
      </c>
      <c r="HP5" s="382"/>
      <c r="HQ5" s="366" t="s">
        <v>131</v>
      </c>
      <c r="HR5" s="144" t="s">
        <v>132</v>
      </c>
      <c r="HS5" s="366" t="s">
        <v>131</v>
      </c>
      <c r="HT5" s="144" t="s">
        <v>132</v>
      </c>
      <c r="HU5" s="366" t="s">
        <v>131</v>
      </c>
      <c r="HV5" s="144" t="s">
        <v>132</v>
      </c>
      <c r="HW5" s="264"/>
      <c r="HX5" s="366" t="s">
        <v>131</v>
      </c>
      <c r="HY5" s="144" t="s">
        <v>132</v>
      </c>
      <c r="HZ5" s="366" t="s">
        <v>131</v>
      </c>
      <c r="IA5" s="144" t="s">
        <v>132</v>
      </c>
      <c r="IB5" s="366" t="s">
        <v>131</v>
      </c>
      <c r="IC5" s="144" t="s">
        <v>132</v>
      </c>
      <c r="ID5" s="264"/>
      <c r="IE5" s="366" t="s">
        <v>131</v>
      </c>
      <c r="IF5" s="144" t="s">
        <v>132</v>
      </c>
      <c r="IG5" s="366" t="s">
        <v>131</v>
      </c>
      <c r="IH5" s="144" t="s">
        <v>132</v>
      </c>
      <c r="II5" s="366" t="s">
        <v>131</v>
      </c>
      <c r="IJ5" s="144" t="s">
        <v>132</v>
      </c>
      <c r="IK5" s="264"/>
      <c r="IL5" s="366" t="s">
        <v>131</v>
      </c>
      <c r="IM5" s="144" t="s">
        <v>132</v>
      </c>
      <c r="IN5" s="366" t="s">
        <v>131</v>
      </c>
      <c r="IO5" s="144" t="s">
        <v>132</v>
      </c>
      <c r="IP5" s="366" t="s">
        <v>131</v>
      </c>
      <c r="IQ5" s="144" t="s">
        <v>132</v>
      </c>
    </row>
    <row r="6" spans="1:251">
      <c r="A6" s="367" t="s">
        <v>56</v>
      </c>
      <c r="B6" s="145">
        <v>139547</v>
      </c>
      <c r="C6" s="146">
        <v>118139</v>
      </c>
      <c r="D6" s="145">
        <v>49773</v>
      </c>
      <c r="E6" s="146">
        <v>46926</v>
      </c>
      <c r="F6" s="145">
        <v>62057</v>
      </c>
      <c r="G6" s="146">
        <v>38468</v>
      </c>
      <c r="H6" s="70">
        <v>134962</v>
      </c>
      <c r="I6" s="70">
        <v>107162</v>
      </c>
      <c r="J6" s="145">
        <v>39105</v>
      </c>
      <c r="K6" s="146">
        <v>38655</v>
      </c>
      <c r="L6" s="145">
        <v>80452</v>
      </c>
      <c r="M6" s="147">
        <v>64341</v>
      </c>
      <c r="N6" s="148"/>
      <c r="O6" s="149">
        <v>90109</v>
      </c>
      <c r="P6" s="146">
        <v>81317</v>
      </c>
      <c r="Q6" s="145">
        <v>12992</v>
      </c>
      <c r="R6" s="150">
        <v>11022</v>
      </c>
      <c r="S6" s="151">
        <v>55417</v>
      </c>
      <c r="T6" s="150">
        <v>28162</v>
      </c>
      <c r="U6" s="151">
        <v>74645</v>
      </c>
      <c r="V6" s="150">
        <v>59402</v>
      </c>
      <c r="W6" s="151">
        <v>57984</v>
      </c>
      <c r="X6" s="152">
        <v>32304</v>
      </c>
      <c r="Y6" s="151">
        <v>73654</v>
      </c>
      <c r="Z6" s="150">
        <v>54585</v>
      </c>
      <c r="AA6" s="151">
        <v>92359</v>
      </c>
      <c r="AB6" s="150">
        <v>78872</v>
      </c>
      <c r="AC6" s="151">
        <v>133090</v>
      </c>
      <c r="AD6" s="150">
        <v>89103</v>
      </c>
      <c r="AE6" s="151">
        <v>86807</v>
      </c>
      <c r="AF6" s="150">
        <v>64739</v>
      </c>
      <c r="AG6" s="151">
        <v>159339</v>
      </c>
      <c r="AH6" s="150">
        <v>133103</v>
      </c>
      <c r="AI6" s="151">
        <v>11454</v>
      </c>
      <c r="AJ6" s="150">
        <v>11004</v>
      </c>
      <c r="AK6" s="151">
        <v>91020</v>
      </c>
      <c r="AL6" s="150">
        <v>60396</v>
      </c>
      <c r="AM6" s="264"/>
      <c r="AN6" s="151">
        <v>20575</v>
      </c>
      <c r="AO6" s="150">
        <v>16470</v>
      </c>
      <c r="AP6" s="151">
        <v>98141</v>
      </c>
      <c r="AQ6" s="150">
        <v>80801</v>
      </c>
      <c r="AR6" s="151">
        <v>54097</v>
      </c>
      <c r="AS6" s="150">
        <v>29481</v>
      </c>
      <c r="AT6" s="151">
        <v>90900</v>
      </c>
      <c r="AU6" s="150">
        <v>67143</v>
      </c>
      <c r="AV6" s="151">
        <v>49818</v>
      </c>
      <c r="AW6" s="150">
        <v>21373</v>
      </c>
      <c r="AX6" s="151">
        <v>72510</v>
      </c>
      <c r="AY6" s="150">
        <v>39712</v>
      </c>
      <c r="AZ6" s="151">
        <v>124969</v>
      </c>
      <c r="BA6" s="150">
        <v>97187</v>
      </c>
      <c r="BB6" s="151">
        <v>86751</v>
      </c>
      <c r="BC6" s="150">
        <v>65894</v>
      </c>
      <c r="BD6" s="151">
        <v>85120</v>
      </c>
      <c r="BE6" s="150">
        <v>58884</v>
      </c>
      <c r="BF6" s="151">
        <v>153353</v>
      </c>
      <c r="BG6" s="150">
        <v>111784</v>
      </c>
      <c r="BH6" s="151">
        <v>54188</v>
      </c>
      <c r="BI6" s="150">
        <v>38251</v>
      </c>
      <c r="BJ6" s="151">
        <v>61376</v>
      </c>
      <c r="BK6" s="150">
        <v>49750</v>
      </c>
      <c r="BL6" s="264"/>
      <c r="BM6" s="151">
        <v>100306</v>
      </c>
      <c r="BN6" s="150">
        <v>81308</v>
      </c>
      <c r="BO6" s="346">
        <v>49393.2</v>
      </c>
      <c r="BP6" s="150">
        <v>36564.199999999997</v>
      </c>
      <c r="BQ6" s="346">
        <v>38509.800000000003</v>
      </c>
      <c r="BR6" s="363">
        <v>24899.8</v>
      </c>
      <c r="BS6" s="346">
        <v>80021.56</v>
      </c>
      <c r="BT6" s="363">
        <v>70012.92</v>
      </c>
      <c r="BU6" s="346">
        <v>80740.819999999992</v>
      </c>
      <c r="BV6" s="363">
        <v>54153.5</v>
      </c>
      <c r="BW6" s="346">
        <v>75303.87999999999</v>
      </c>
      <c r="BX6" s="150">
        <v>52182.46</v>
      </c>
      <c r="BY6" s="346">
        <v>181441.07</v>
      </c>
      <c r="BZ6" s="150">
        <v>143281.29</v>
      </c>
      <c r="CA6" s="346">
        <v>55099.66</v>
      </c>
      <c r="CB6" s="150">
        <v>51458.84</v>
      </c>
      <c r="CC6" s="346">
        <v>135673.06</v>
      </c>
      <c r="CD6" s="150">
        <v>104199.77</v>
      </c>
      <c r="CE6" s="346">
        <v>184519.53</v>
      </c>
      <c r="CF6" s="150">
        <v>141315.27000000002</v>
      </c>
      <c r="CG6" s="346">
        <v>84956.28</v>
      </c>
      <c r="CH6" s="150">
        <v>64763.8</v>
      </c>
      <c r="CI6" s="346">
        <v>99062.39</v>
      </c>
      <c r="CJ6" s="363">
        <v>77798.64</v>
      </c>
      <c r="CK6" s="264"/>
      <c r="CL6" s="346">
        <v>129297.8</v>
      </c>
      <c r="CM6" s="363">
        <v>105817.87999999999</v>
      </c>
      <c r="CN6" s="346">
        <v>59307.93</v>
      </c>
      <c r="CO6" s="363">
        <v>44544.33</v>
      </c>
      <c r="CP6" s="346">
        <v>54122.3</v>
      </c>
      <c r="CQ6" s="363">
        <v>33193.839999999997</v>
      </c>
      <c r="CR6" s="346">
        <v>128862.61</v>
      </c>
      <c r="CS6" s="363">
        <v>107395.16</v>
      </c>
      <c r="CT6" s="346">
        <v>79320.210000000006</v>
      </c>
      <c r="CU6" s="363">
        <v>49302.21</v>
      </c>
      <c r="CV6" s="346">
        <v>46904.33</v>
      </c>
      <c r="CW6" s="363">
        <v>43289.33</v>
      </c>
      <c r="CX6" s="346">
        <v>192265.07000000004</v>
      </c>
      <c r="CY6" s="363">
        <v>154699.54000000004</v>
      </c>
      <c r="CZ6" s="346">
        <v>116841.59999999998</v>
      </c>
      <c r="DA6" s="363">
        <v>92235.76999999999</v>
      </c>
      <c r="DB6" s="346">
        <v>128277.88</v>
      </c>
      <c r="DC6" s="363">
        <v>98841.459999999992</v>
      </c>
      <c r="DD6" s="346">
        <v>264625.15000000002</v>
      </c>
      <c r="DE6" s="363">
        <v>192526.01</v>
      </c>
      <c r="DF6" s="346">
        <v>66525.5</v>
      </c>
      <c r="DG6" s="363">
        <v>66525.5</v>
      </c>
      <c r="DH6" s="346">
        <v>162857.4</v>
      </c>
      <c r="DI6" s="363">
        <v>114460.82</v>
      </c>
      <c r="DJ6" s="264"/>
      <c r="DK6" s="346">
        <v>147977.94</v>
      </c>
      <c r="DL6" s="363">
        <v>120239.94</v>
      </c>
      <c r="DM6" s="346">
        <v>76171.42</v>
      </c>
      <c r="DN6" s="363">
        <v>49395.53</v>
      </c>
      <c r="DO6" s="346">
        <v>61861.97</v>
      </c>
      <c r="DP6" s="363">
        <v>35416.97</v>
      </c>
      <c r="DQ6" s="264"/>
      <c r="DR6" s="346">
        <v>106860.42000000001</v>
      </c>
      <c r="DS6" s="363">
        <v>61832.55</v>
      </c>
      <c r="DT6" s="346">
        <v>22971.39</v>
      </c>
      <c r="DU6" s="363">
        <v>16438.89</v>
      </c>
      <c r="DV6" s="346">
        <v>26614.57</v>
      </c>
      <c r="DW6" s="363">
        <v>23689.57</v>
      </c>
      <c r="DX6" s="264"/>
      <c r="DY6" s="346">
        <v>255854.75</v>
      </c>
      <c r="DZ6" s="363">
        <v>145031.25</v>
      </c>
      <c r="EA6" s="346">
        <v>155612.28</v>
      </c>
      <c r="EB6" s="363">
        <v>126270.58</v>
      </c>
      <c r="EC6" s="346">
        <v>72052.850000000006</v>
      </c>
      <c r="ED6" s="363">
        <v>67434.36</v>
      </c>
      <c r="EE6" s="264"/>
      <c r="EF6" s="346">
        <v>100826.82</v>
      </c>
      <c r="EG6" s="363">
        <v>76081.540000000008</v>
      </c>
      <c r="EH6" s="346">
        <v>233188.07</v>
      </c>
      <c r="EI6" s="363">
        <v>141071.41</v>
      </c>
      <c r="EJ6" s="346">
        <v>62223.85</v>
      </c>
      <c r="EK6" s="363">
        <v>57497.35</v>
      </c>
      <c r="EL6" s="264"/>
      <c r="EM6" s="346">
        <v>74934.600000000006</v>
      </c>
      <c r="EN6" s="363">
        <v>55626.55</v>
      </c>
      <c r="EO6" s="346">
        <v>171879.81</v>
      </c>
      <c r="EP6" s="363">
        <v>106673.73</v>
      </c>
      <c r="EQ6" s="346">
        <v>69904.77</v>
      </c>
      <c r="ER6" s="363">
        <v>62817.24</v>
      </c>
      <c r="ES6" s="264"/>
      <c r="ET6" s="346">
        <v>95143.66</v>
      </c>
      <c r="EU6" s="363">
        <v>79032.41</v>
      </c>
      <c r="EV6" s="346">
        <v>88134.049999999988</v>
      </c>
      <c r="EW6" s="363">
        <v>83551.55</v>
      </c>
      <c r="EX6" s="346">
        <v>114689.86</v>
      </c>
      <c r="EY6" s="363">
        <v>111439.86</v>
      </c>
      <c r="EZ6" s="264"/>
      <c r="FA6" s="346">
        <v>222399.54</v>
      </c>
      <c r="FB6" s="363">
        <v>204063.07</v>
      </c>
      <c r="FC6" s="346">
        <v>151124.20000000001</v>
      </c>
      <c r="FD6" s="363">
        <v>149544.20000000001</v>
      </c>
      <c r="FE6" s="346">
        <v>142345.09</v>
      </c>
      <c r="FF6" s="363">
        <v>141175.09</v>
      </c>
      <c r="FG6" s="264"/>
      <c r="FH6" s="346">
        <v>294516.87</v>
      </c>
      <c r="FI6" s="363">
        <v>223249.78</v>
      </c>
      <c r="FJ6" s="346">
        <v>74449.459999999992</v>
      </c>
      <c r="FK6" s="363">
        <v>68431.509999999995</v>
      </c>
      <c r="FL6" s="346">
        <v>68720.989999999991</v>
      </c>
      <c r="FM6" s="363">
        <v>59449.97</v>
      </c>
      <c r="FN6" s="346">
        <v>139954.25</v>
      </c>
      <c r="FO6" s="363">
        <v>118186.56</v>
      </c>
      <c r="FP6" s="346">
        <v>62551.75</v>
      </c>
      <c r="FQ6" s="363">
        <v>49458.57</v>
      </c>
      <c r="FR6" s="346">
        <v>55774.9</v>
      </c>
      <c r="FS6" s="363">
        <v>46074.320000000007</v>
      </c>
      <c r="FT6" s="264"/>
      <c r="FU6" s="346">
        <v>91884.05</v>
      </c>
      <c r="FV6" s="363">
        <v>72141.960000000006</v>
      </c>
      <c r="FW6" s="346">
        <v>151347.99000000002</v>
      </c>
      <c r="FX6" s="363">
        <v>132481.12</v>
      </c>
      <c r="FY6" s="346">
        <v>146204.40000000002</v>
      </c>
      <c r="FZ6" s="363">
        <v>143729.77000000002</v>
      </c>
      <c r="GA6" s="264"/>
      <c r="GB6" s="346">
        <v>111064.84999999999</v>
      </c>
      <c r="GC6" s="363">
        <v>94684.849999999991</v>
      </c>
      <c r="GD6" s="346">
        <v>171474.44</v>
      </c>
      <c r="GE6" s="363">
        <v>165381.44</v>
      </c>
      <c r="GF6" s="346">
        <v>183161.14</v>
      </c>
      <c r="GG6" s="363">
        <v>182971.14</v>
      </c>
      <c r="GH6" s="264"/>
      <c r="GI6" s="346">
        <v>321611.13</v>
      </c>
      <c r="GJ6" s="363">
        <v>291534.13</v>
      </c>
      <c r="GK6" s="346">
        <v>63898.34</v>
      </c>
      <c r="GL6" s="363">
        <v>63898.34</v>
      </c>
      <c r="GM6" s="346">
        <v>133423.37</v>
      </c>
      <c r="GN6" s="363">
        <v>112768.1</v>
      </c>
      <c r="GO6" s="346">
        <v>192551.71000000002</v>
      </c>
      <c r="GP6" s="363">
        <v>178476.71000000002</v>
      </c>
      <c r="GQ6" s="346">
        <v>46625.36</v>
      </c>
      <c r="GR6" s="363">
        <v>42389.36</v>
      </c>
      <c r="GS6" s="346">
        <v>52759.76</v>
      </c>
      <c r="GT6" s="363">
        <v>46255.76</v>
      </c>
      <c r="GU6" s="264"/>
      <c r="GV6" s="346">
        <v>182645.66999999998</v>
      </c>
      <c r="GW6" s="363">
        <v>167290.47999999998</v>
      </c>
      <c r="GX6" s="346">
        <v>77984.37</v>
      </c>
      <c r="GY6" s="363">
        <v>75970.37</v>
      </c>
      <c r="GZ6" s="346">
        <v>78795.67</v>
      </c>
      <c r="HA6" s="363">
        <v>75760.67</v>
      </c>
      <c r="HB6" s="264"/>
      <c r="HC6" s="346">
        <v>229393.64999999997</v>
      </c>
      <c r="HD6" s="363">
        <v>197488.6</v>
      </c>
      <c r="HE6" s="346">
        <v>113988.88</v>
      </c>
      <c r="HF6" s="363">
        <v>113988.88</v>
      </c>
      <c r="HG6" s="346">
        <v>119891.34</v>
      </c>
      <c r="HH6" s="363">
        <v>119356.34</v>
      </c>
      <c r="HI6" s="264"/>
      <c r="HJ6" s="346">
        <v>290049.50999999995</v>
      </c>
      <c r="HK6" s="363">
        <v>257022.75999999998</v>
      </c>
      <c r="HL6" s="346">
        <v>70176.850000000006</v>
      </c>
      <c r="HM6" s="363">
        <v>70151.850000000006</v>
      </c>
      <c r="HN6" s="346">
        <v>49457.850000000006</v>
      </c>
      <c r="HO6" s="363">
        <v>49427.850000000006</v>
      </c>
      <c r="HP6" s="383"/>
      <c r="HQ6" s="346">
        <v>149319.04000000001</v>
      </c>
      <c r="HR6" s="363">
        <v>138901.97999999998</v>
      </c>
      <c r="HS6" s="346">
        <v>69041.64</v>
      </c>
      <c r="HT6" s="363">
        <v>39210.740000000005</v>
      </c>
      <c r="HU6" s="346">
        <v>55957.58</v>
      </c>
      <c r="HV6" s="363">
        <v>52987.58</v>
      </c>
      <c r="HW6" s="264"/>
      <c r="HX6" s="346">
        <v>142228.63</v>
      </c>
      <c r="HY6" s="363">
        <v>116458.13000000002</v>
      </c>
      <c r="HZ6" s="346">
        <v>58367.380000000005</v>
      </c>
      <c r="IA6" s="363">
        <v>58367.380000000005</v>
      </c>
      <c r="IB6" s="346">
        <v>96893.260000000009</v>
      </c>
      <c r="IC6" s="363">
        <v>95218.260000000009</v>
      </c>
      <c r="ID6" s="264"/>
      <c r="IE6" s="346">
        <v>255088.53000000003</v>
      </c>
      <c r="IF6" s="363">
        <v>224980.01</v>
      </c>
      <c r="IG6" s="346"/>
      <c r="IH6" s="363"/>
      <c r="II6" s="346"/>
      <c r="IJ6" s="363"/>
      <c r="IK6" s="264"/>
      <c r="IL6" s="346"/>
      <c r="IM6" s="363"/>
      <c r="IN6" s="346"/>
      <c r="IO6" s="363"/>
      <c r="IP6" s="346"/>
      <c r="IQ6" s="363"/>
    </row>
    <row r="7" spans="1:251">
      <c r="A7" s="69" t="s">
        <v>57</v>
      </c>
      <c r="B7" s="145">
        <v>2529632</v>
      </c>
      <c r="C7" s="146">
        <v>2215242</v>
      </c>
      <c r="D7" s="145">
        <v>3404126</v>
      </c>
      <c r="E7" s="146">
        <v>3245079</v>
      </c>
      <c r="F7" s="145">
        <v>3977761</v>
      </c>
      <c r="G7" s="146">
        <v>3810450</v>
      </c>
      <c r="H7" s="70">
        <v>2862502</v>
      </c>
      <c r="I7" s="70">
        <v>2583438</v>
      </c>
      <c r="J7" s="145">
        <v>808693</v>
      </c>
      <c r="K7" s="146">
        <v>634670</v>
      </c>
      <c r="L7" s="145">
        <v>795762</v>
      </c>
      <c r="M7" s="146">
        <v>680341</v>
      </c>
      <c r="N7" s="153"/>
      <c r="O7" s="145">
        <v>1492011</v>
      </c>
      <c r="P7" s="146">
        <v>1338299</v>
      </c>
      <c r="Q7" s="145">
        <v>658909</v>
      </c>
      <c r="R7" s="150">
        <v>540477</v>
      </c>
      <c r="S7" s="151">
        <v>2075070</v>
      </c>
      <c r="T7" s="150">
        <v>1957996</v>
      </c>
      <c r="U7" s="151">
        <v>980582</v>
      </c>
      <c r="V7" s="150">
        <v>873733</v>
      </c>
      <c r="W7" s="151">
        <v>989827</v>
      </c>
      <c r="X7" s="152">
        <v>830228</v>
      </c>
      <c r="Y7" s="151">
        <v>1248285</v>
      </c>
      <c r="Z7" s="150">
        <v>1080483</v>
      </c>
      <c r="AA7" s="151">
        <v>2242144</v>
      </c>
      <c r="AB7" s="150">
        <v>2036623</v>
      </c>
      <c r="AC7" s="151">
        <v>3988938</v>
      </c>
      <c r="AD7" s="150">
        <v>3821095</v>
      </c>
      <c r="AE7" s="151">
        <v>3402111</v>
      </c>
      <c r="AF7" s="150">
        <v>3259189</v>
      </c>
      <c r="AG7" s="151">
        <v>2986422</v>
      </c>
      <c r="AH7" s="150">
        <v>2741393</v>
      </c>
      <c r="AI7" s="151">
        <v>914695</v>
      </c>
      <c r="AJ7" s="150">
        <v>780787</v>
      </c>
      <c r="AK7" s="151">
        <v>764484</v>
      </c>
      <c r="AL7" s="150">
        <v>645485</v>
      </c>
      <c r="AM7" s="264"/>
      <c r="AN7" s="151">
        <v>1185997</v>
      </c>
      <c r="AO7" s="150">
        <v>1034047</v>
      </c>
      <c r="AP7" s="151">
        <v>1197446</v>
      </c>
      <c r="AQ7" s="150">
        <v>1060261</v>
      </c>
      <c r="AR7" s="151">
        <v>1843249</v>
      </c>
      <c r="AS7" s="150">
        <v>1701362</v>
      </c>
      <c r="AT7" s="151">
        <v>1456773</v>
      </c>
      <c r="AU7" s="150">
        <v>1278477</v>
      </c>
      <c r="AV7" s="151">
        <v>818574</v>
      </c>
      <c r="AW7" s="150">
        <v>698681</v>
      </c>
      <c r="AX7" s="151">
        <v>1331837</v>
      </c>
      <c r="AY7" s="150">
        <v>1177599</v>
      </c>
      <c r="AZ7" s="151">
        <v>1604024</v>
      </c>
      <c r="BA7" s="150">
        <v>1322405</v>
      </c>
      <c r="BB7" s="151">
        <v>5037218</v>
      </c>
      <c r="BC7" s="150">
        <v>4791854</v>
      </c>
      <c r="BD7" s="151">
        <v>4100011</v>
      </c>
      <c r="BE7" s="150">
        <v>3918879</v>
      </c>
      <c r="BF7" s="151">
        <v>3348386</v>
      </c>
      <c r="BG7" s="150">
        <v>3062529</v>
      </c>
      <c r="BH7" s="151">
        <v>1199565</v>
      </c>
      <c r="BI7" s="150">
        <v>1044231</v>
      </c>
      <c r="BJ7" s="151">
        <v>773603</v>
      </c>
      <c r="BK7" s="150">
        <v>635544</v>
      </c>
      <c r="BL7" s="264"/>
      <c r="BM7" s="151">
        <v>1858519</v>
      </c>
      <c r="BN7" s="150">
        <v>1676286</v>
      </c>
      <c r="BO7" s="346">
        <v>1403960.67</v>
      </c>
      <c r="BP7" s="150">
        <v>1257042.23</v>
      </c>
      <c r="BQ7" s="346">
        <v>1811431.96</v>
      </c>
      <c r="BR7" s="150">
        <v>1651226.73</v>
      </c>
      <c r="BS7" s="346">
        <v>1763928.03</v>
      </c>
      <c r="BT7" s="150">
        <v>1561965.45</v>
      </c>
      <c r="BU7" s="346">
        <v>999690.62000000011</v>
      </c>
      <c r="BV7" s="150">
        <v>824421.0900000002</v>
      </c>
      <c r="BW7" s="346">
        <v>1613689.2100000002</v>
      </c>
      <c r="BX7" s="150">
        <v>1433033.7500000005</v>
      </c>
      <c r="BY7" s="346">
        <v>3366244.4299999992</v>
      </c>
      <c r="BZ7" s="150">
        <v>3016999.59</v>
      </c>
      <c r="CA7" s="346">
        <v>5061673.6700000009</v>
      </c>
      <c r="CB7" s="150">
        <v>4803976.7799999993</v>
      </c>
      <c r="CC7" s="346">
        <v>4912590.1899999995</v>
      </c>
      <c r="CD7" s="150">
        <v>4690268.03</v>
      </c>
      <c r="CE7" s="346">
        <v>3529167.35</v>
      </c>
      <c r="CF7" s="150">
        <v>3183126.92</v>
      </c>
      <c r="CG7" s="346">
        <v>1297224.3900000001</v>
      </c>
      <c r="CH7" s="150">
        <v>1132243.6100000003</v>
      </c>
      <c r="CI7" s="346">
        <v>1076583.2499999998</v>
      </c>
      <c r="CJ7" s="150">
        <v>904120.89</v>
      </c>
      <c r="CK7" s="264"/>
      <c r="CL7" s="346">
        <v>2052839.29</v>
      </c>
      <c r="CM7" s="150">
        <v>1823267.1600000001</v>
      </c>
      <c r="CN7" s="346">
        <v>2085360.9299999995</v>
      </c>
      <c r="CO7" s="150">
        <v>1941150.5899999996</v>
      </c>
      <c r="CP7" s="346">
        <v>1895568.4699999997</v>
      </c>
      <c r="CQ7" s="150">
        <v>1738723.66</v>
      </c>
      <c r="CR7" s="346">
        <v>1749645.71</v>
      </c>
      <c r="CS7" s="150">
        <v>1529806.1000000003</v>
      </c>
      <c r="CT7" s="346">
        <v>1637412.8699999996</v>
      </c>
      <c r="CU7" s="150">
        <v>1530479.16</v>
      </c>
      <c r="CV7" s="346">
        <v>1583481.07</v>
      </c>
      <c r="CW7" s="150">
        <v>1474904.8499999999</v>
      </c>
      <c r="CX7" s="346">
        <v>3671826.4699999997</v>
      </c>
      <c r="CY7" s="150">
        <v>3334805.81</v>
      </c>
      <c r="CZ7" s="346">
        <v>5417400.3499999996</v>
      </c>
      <c r="DA7" s="150">
        <v>5262924.8100000005</v>
      </c>
      <c r="DB7" s="346">
        <v>4720111.74</v>
      </c>
      <c r="DC7" s="150">
        <v>4615701.5300000012</v>
      </c>
      <c r="DD7" s="346">
        <v>4017564.9900000012</v>
      </c>
      <c r="DE7" s="150">
        <v>3597933.7600000012</v>
      </c>
      <c r="DF7" s="346">
        <v>2204596.0500000003</v>
      </c>
      <c r="DG7" s="150">
        <v>2105733.6999999997</v>
      </c>
      <c r="DH7" s="346">
        <v>1032626.63</v>
      </c>
      <c r="DI7" s="150">
        <v>917999.63</v>
      </c>
      <c r="DJ7" s="264"/>
      <c r="DK7" s="346">
        <v>1964281.6400000008</v>
      </c>
      <c r="DL7" s="150">
        <v>1733003.65</v>
      </c>
      <c r="DM7" s="346">
        <v>1838542.9000000004</v>
      </c>
      <c r="DN7" s="150">
        <v>1799660.9800000002</v>
      </c>
      <c r="DO7" s="346">
        <v>2075708.6399999997</v>
      </c>
      <c r="DP7" s="150">
        <v>1964116.2700000003</v>
      </c>
      <c r="DQ7" s="264"/>
      <c r="DR7" s="346">
        <v>1108213.7000000002</v>
      </c>
      <c r="DS7" s="150">
        <v>982022.8200000003</v>
      </c>
      <c r="DT7" s="346">
        <v>402282.67</v>
      </c>
      <c r="DU7" s="150">
        <v>282764.62</v>
      </c>
      <c r="DV7" s="346">
        <v>811861.96000000008</v>
      </c>
      <c r="DW7" s="150">
        <v>681671.22000000009</v>
      </c>
      <c r="DX7" s="264"/>
      <c r="DY7" s="346">
        <v>3445251.01</v>
      </c>
      <c r="DZ7" s="150">
        <v>3012770.7500000005</v>
      </c>
      <c r="EA7" s="346">
        <v>5800553.6399999997</v>
      </c>
      <c r="EB7" s="150">
        <v>5429346.0100000007</v>
      </c>
      <c r="EC7" s="346">
        <v>6144182.4400000013</v>
      </c>
      <c r="ED7" s="150">
        <v>5714841.8900000006</v>
      </c>
      <c r="EE7" s="264"/>
      <c r="EF7" s="346">
        <v>5288063.6999999993</v>
      </c>
      <c r="EG7" s="150">
        <v>4772337.2</v>
      </c>
      <c r="EH7" s="346">
        <v>2397022.1000000006</v>
      </c>
      <c r="EI7" s="150">
        <v>2125962.0300000003</v>
      </c>
      <c r="EJ7" s="346">
        <v>1463996.31</v>
      </c>
      <c r="EK7" s="150">
        <v>1302532.6299999999</v>
      </c>
      <c r="EL7" s="264"/>
      <c r="EM7" s="346">
        <v>2531525.4499999988</v>
      </c>
      <c r="EN7" s="150">
        <v>2317103.9499999993</v>
      </c>
      <c r="EO7" s="346">
        <v>2615817.7499999991</v>
      </c>
      <c r="EP7" s="150">
        <v>2478881.4699999993</v>
      </c>
      <c r="EQ7" s="346">
        <v>2920279.3200000003</v>
      </c>
      <c r="ER7" s="150">
        <v>2714559.3099999996</v>
      </c>
      <c r="ES7" s="264"/>
      <c r="ET7" s="346">
        <v>2989906.81</v>
      </c>
      <c r="EU7" s="150">
        <v>2640396.0700000003</v>
      </c>
      <c r="EV7" s="346">
        <v>2410182.2000000002</v>
      </c>
      <c r="EW7" s="150">
        <v>2194246.0500000003</v>
      </c>
      <c r="EX7" s="346">
        <v>2869893.39</v>
      </c>
      <c r="EY7" s="150">
        <v>2648742.84</v>
      </c>
      <c r="EZ7" s="264"/>
      <c r="FA7" s="346">
        <v>5331666.6500000004</v>
      </c>
      <c r="FB7" s="150">
        <v>4925211.38</v>
      </c>
      <c r="FC7" s="346">
        <v>8003475.6299999999</v>
      </c>
      <c r="FD7" s="150">
        <v>7707283.7299999986</v>
      </c>
      <c r="FE7" s="346">
        <v>6081049.7699999996</v>
      </c>
      <c r="FF7" s="150">
        <v>5870839.9399999995</v>
      </c>
      <c r="FG7" s="264"/>
      <c r="FH7" s="346">
        <v>5336999.3499999996</v>
      </c>
      <c r="FI7" s="150">
        <v>4965744.6399999997</v>
      </c>
      <c r="FJ7" s="346">
        <v>2512810.66</v>
      </c>
      <c r="FK7" s="150">
        <v>2256859.2800000003</v>
      </c>
      <c r="FL7" s="346">
        <v>1873797.6799999997</v>
      </c>
      <c r="FM7" s="150">
        <v>1755496.7200000002</v>
      </c>
      <c r="FN7" s="346">
        <v>3421990.330000001</v>
      </c>
      <c r="FO7" s="150">
        <v>3059657.31</v>
      </c>
      <c r="FP7" s="346">
        <v>3112673.75</v>
      </c>
      <c r="FQ7" s="150">
        <v>3065376.1499999994</v>
      </c>
      <c r="FR7" s="346">
        <v>4211489.5</v>
      </c>
      <c r="FS7" s="150">
        <v>4088277.4699999997</v>
      </c>
      <c r="FT7" s="264"/>
      <c r="FU7" s="346">
        <v>3648166.5000000014</v>
      </c>
      <c r="FV7" s="150">
        <v>3454680.3100000005</v>
      </c>
      <c r="FW7" s="346">
        <v>1999515.6600000001</v>
      </c>
      <c r="FX7" s="150">
        <v>1906153.9700000002</v>
      </c>
      <c r="FY7" s="346">
        <v>2596105.2200000002</v>
      </c>
      <c r="FZ7" s="150">
        <v>2381980.12</v>
      </c>
      <c r="GA7" s="264"/>
      <c r="GB7" s="346">
        <v>4899481.26</v>
      </c>
      <c r="GC7" s="150">
        <v>4367257.9500000011</v>
      </c>
      <c r="GD7" s="346">
        <v>8667482</v>
      </c>
      <c r="GE7" s="150">
        <v>8260189.2300000014</v>
      </c>
      <c r="GF7" s="346">
        <v>8098302.660000002</v>
      </c>
      <c r="GG7" s="150">
        <v>7668932.4300000016</v>
      </c>
      <c r="GH7" s="264"/>
      <c r="GI7" s="346">
        <v>6643310.6500000022</v>
      </c>
      <c r="GJ7" s="150">
        <v>6101498.7599999998</v>
      </c>
      <c r="GK7" s="346">
        <v>2501867.4300000002</v>
      </c>
      <c r="GL7" s="150">
        <v>2297390.44</v>
      </c>
      <c r="GM7" s="346">
        <v>1947715.09</v>
      </c>
      <c r="GN7" s="150">
        <v>1773078.5900000003</v>
      </c>
      <c r="GO7" s="346">
        <v>3182962.04</v>
      </c>
      <c r="GP7" s="150">
        <v>2947131.7499999995</v>
      </c>
      <c r="GQ7" s="346">
        <v>3623472.32</v>
      </c>
      <c r="GR7" s="150">
        <v>3260375.33</v>
      </c>
      <c r="GS7" s="346">
        <v>3905374.82</v>
      </c>
      <c r="GT7" s="150">
        <v>3660611.49</v>
      </c>
      <c r="GU7" s="264"/>
      <c r="GV7" s="346">
        <v>3524780.2399999998</v>
      </c>
      <c r="GW7" s="150">
        <v>3159101.09</v>
      </c>
      <c r="GX7" s="346">
        <v>2084951.7400000002</v>
      </c>
      <c r="GY7" s="150">
        <v>1861719.6600000001</v>
      </c>
      <c r="GZ7" s="346">
        <v>3053672.9299999997</v>
      </c>
      <c r="HA7" s="150">
        <v>2787153.9100000006</v>
      </c>
      <c r="HB7" s="264"/>
      <c r="HC7" s="346">
        <v>6193786.9899999984</v>
      </c>
      <c r="HD7" s="150">
        <v>5686920.9599999981</v>
      </c>
      <c r="HE7" s="346">
        <v>8497182.4299999997</v>
      </c>
      <c r="HF7" s="150">
        <v>7997337.7699999996</v>
      </c>
      <c r="HG7" s="346">
        <v>7790684.0000000009</v>
      </c>
      <c r="HH7" s="150">
        <v>7283952.9100000001</v>
      </c>
      <c r="HI7" s="264"/>
      <c r="HJ7" s="346">
        <v>6139728.3599999994</v>
      </c>
      <c r="HK7" s="150">
        <v>5582610.3900000006</v>
      </c>
      <c r="HL7" s="346">
        <v>2684938.8999999994</v>
      </c>
      <c r="HM7" s="150">
        <v>2438575.7799999998</v>
      </c>
      <c r="HN7" s="346">
        <v>2390365.8399999989</v>
      </c>
      <c r="HO7" s="150">
        <v>2120077.6199999996</v>
      </c>
      <c r="HP7" s="383"/>
      <c r="HQ7" s="346">
        <v>3446721.5800000005</v>
      </c>
      <c r="HR7" s="150">
        <v>3109891.3800000008</v>
      </c>
      <c r="HS7" s="346">
        <v>4352815.8599999994</v>
      </c>
      <c r="HT7" s="150">
        <v>4015846.7100000009</v>
      </c>
      <c r="HU7" s="346">
        <v>4288263.78</v>
      </c>
      <c r="HV7" s="150">
        <v>3984984.9699999993</v>
      </c>
      <c r="HW7" s="264"/>
      <c r="HX7" s="346">
        <v>3720516.0999999987</v>
      </c>
      <c r="HY7" s="150">
        <v>3391158.8299999987</v>
      </c>
      <c r="HZ7" s="346">
        <v>2107443.6799999997</v>
      </c>
      <c r="IA7" s="150">
        <v>1773976.29</v>
      </c>
      <c r="IB7" s="346">
        <v>3101543.37</v>
      </c>
      <c r="IC7" s="150">
        <v>2782831.0500000003</v>
      </c>
      <c r="ID7" s="264"/>
      <c r="IE7" s="346">
        <v>5815658.9100000001</v>
      </c>
      <c r="IF7" s="150">
        <v>5290737.3399999989</v>
      </c>
      <c r="IG7" s="346"/>
      <c r="IH7" s="150"/>
      <c r="II7" s="346"/>
      <c r="IJ7" s="150"/>
      <c r="IK7" s="264"/>
      <c r="IL7" s="346"/>
      <c r="IM7" s="150"/>
      <c r="IN7" s="346"/>
      <c r="IO7" s="150"/>
      <c r="IP7" s="346"/>
      <c r="IQ7" s="150"/>
    </row>
    <row r="8" spans="1:251">
      <c r="A8" s="69" t="s">
        <v>58</v>
      </c>
      <c r="B8" s="145">
        <v>958242</v>
      </c>
      <c r="C8" s="146">
        <v>188547</v>
      </c>
      <c r="D8" s="145">
        <v>593475</v>
      </c>
      <c r="E8" s="146">
        <v>177960</v>
      </c>
      <c r="F8" s="145">
        <v>632253</v>
      </c>
      <c r="G8" s="146">
        <v>159024</v>
      </c>
      <c r="H8" s="70">
        <v>653502</v>
      </c>
      <c r="I8" s="70">
        <v>220102</v>
      </c>
      <c r="J8" s="145">
        <v>432226</v>
      </c>
      <c r="K8" s="146">
        <v>114345</v>
      </c>
      <c r="L8" s="145">
        <v>347951</v>
      </c>
      <c r="M8" s="146">
        <v>77108</v>
      </c>
      <c r="N8" s="153"/>
      <c r="O8" s="145">
        <v>74171</v>
      </c>
      <c r="P8" s="146">
        <v>67552</v>
      </c>
      <c r="Q8" s="145">
        <v>318809</v>
      </c>
      <c r="R8" s="150">
        <v>63162</v>
      </c>
      <c r="S8" s="151">
        <v>547802</v>
      </c>
      <c r="T8" s="150">
        <v>58137</v>
      </c>
      <c r="U8" s="151">
        <v>105500</v>
      </c>
      <c r="V8" s="150">
        <v>83020</v>
      </c>
      <c r="W8" s="151">
        <v>646649</v>
      </c>
      <c r="X8" s="152">
        <v>72197</v>
      </c>
      <c r="Y8" s="151">
        <v>440584</v>
      </c>
      <c r="Z8" s="150">
        <v>86067</v>
      </c>
      <c r="AA8" s="151">
        <v>473766</v>
      </c>
      <c r="AB8" s="150">
        <v>124771</v>
      </c>
      <c r="AC8" s="151">
        <v>504421</v>
      </c>
      <c r="AD8" s="150">
        <v>141665</v>
      </c>
      <c r="AE8" s="151">
        <v>549395</v>
      </c>
      <c r="AF8" s="150">
        <v>138397</v>
      </c>
      <c r="AG8" s="151">
        <v>691299</v>
      </c>
      <c r="AH8" s="150">
        <v>275395</v>
      </c>
      <c r="AI8" s="151">
        <v>392997</v>
      </c>
      <c r="AJ8" s="150">
        <v>82558</v>
      </c>
      <c r="AK8" s="151">
        <v>353972</v>
      </c>
      <c r="AL8" s="150">
        <v>96484</v>
      </c>
      <c r="AM8" s="264"/>
      <c r="AN8" s="151">
        <v>312637</v>
      </c>
      <c r="AO8" s="150">
        <v>70070</v>
      </c>
      <c r="AP8" s="151">
        <v>294190</v>
      </c>
      <c r="AQ8" s="150">
        <v>72098</v>
      </c>
      <c r="AR8" s="151">
        <v>339057</v>
      </c>
      <c r="AS8" s="150">
        <v>50820</v>
      </c>
      <c r="AT8" s="151">
        <v>114015</v>
      </c>
      <c r="AU8" s="150">
        <v>113253</v>
      </c>
      <c r="AV8" s="151">
        <v>766148</v>
      </c>
      <c r="AW8" s="150">
        <v>106285</v>
      </c>
      <c r="AX8" s="151">
        <v>459989</v>
      </c>
      <c r="AY8" s="150">
        <v>80648</v>
      </c>
      <c r="AZ8" s="151">
        <v>669577</v>
      </c>
      <c r="BA8" s="150">
        <v>226367</v>
      </c>
      <c r="BB8" s="151">
        <v>537056</v>
      </c>
      <c r="BC8" s="150">
        <v>95031</v>
      </c>
      <c r="BD8" s="151">
        <v>644007</v>
      </c>
      <c r="BE8" s="150">
        <v>115518</v>
      </c>
      <c r="BF8" s="151">
        <v>937154</v>
      </c>
      <c r="BG8" s="150">
        <v>480046</v>
      </c>
      <c r="BH8" s="151">
        <v>90354</v>
      </c>
      <c r="BI8" s="150">
        <v>87012</v>
      </c>
      <c r="BJ8" s="151">
        <v>668733</v>
      </c>
      <c r="BK8" s="150">
        <v>64524</v>
      </c>
      <c r="BL8" s="264"/>
      <c r="BM8" s="151">
        <v>414148</v>
      </c>
      <c r="BN8" s="150">
        <v>159629</v>
      </c>
      <c r="BO8" s="346">
        <v>245454.12</v>
      </c>
      <c r="BP8" s="150">
        <v>24847.119999999999</v>
      </c>
      <c r="BQ8" s="346">
        <v>256305.49</v>
      </c>
      <c r="BR8" s="150">
        <v>11152.49</v>
      </c>
      <c r="BS8" s="346">
        <v>432783.99</v>
      </c>
      <c r="BT8" s="150">
        <v>109340.5</v>
      </c>
      <c r="BU8" s="346">
        <v>341348.91000000003</v>
      </c>
      <c r="BV8" s="150">
        <v>20269.060000000001</v>
      </c>
      <c r="BW8" s="346">
        <v>441024.25</v>
      </c>
      <c r="BX8" s="150">
        <v>43339.3</v>
      </c>
      <c r="BY8" s="346">
        <v>814357.42</v>
      </c>
      <c r="BZ8" s="150">
        <v>319554.97000000003</v>
      </c>
      <c r="CA8" s="346">
        <v>145894.06</v>
      </c>
      <c r="CB8" s="150">
        <v>133658.26</v>
      </c>
      <c r="CC8" s="346">
        <v>610137.88</v>
      </c>
      <c r="CD8" s="150">
        <v>113015.8</v>
      </c>
      <c r="CE8" s="346">
        <v>837919.59000000008</v>
      </c>
      <c r="CF8" s="150">
        <v>404493.73</v>
      </c>
      <c r="CG8" s="346">
        <v>400887.80000000005</v>
      </c>
      <c r="CH8" s="150">
        <v>101989.3</v>
      </c>
      <c r="CI8" s="346">
        <v>306913.18</v>
      </c>
      <c r="CJ8" s="150">
        <v>56168.72</v>
      </c>
      <c r="CK8" s="264"/>
      <c r="CL8" s="346">
        <v>413898.38999999996</v>
      </c>
      <c r="CM8" s="150">
        <v>171702.38999999998</v>
      </c>
      <c r="CN8" s="346">
        <v>305587.82</v>
      </c>
      <c r="CO8" s="150">
        <v>46407.82</v>
      </c>
      <c r="CP8" s="346">
        <v>281086.19</v>
      </c>
      <c r="CQ8" s="150">
        <v>44368.19</v>
      </c>
      <c r="CR8" s="346">
        <v>521325.53</v>
      </c>
      <c r="CS8" s="150">
        <v>139542.28</v>
      </c>
      <c r="CT8" s="346">
        <v>401049.5</v>
      </c>
      <c r="CU8" s="150">
        <v>82705.5</v>
      </c>
      <c r="CV8" s="346">
        <v>386167.65</v>
      </c>
      <c r="CW8" s="150">
        <v>35567.65</v>
      </c>
      <c r="CX8" s="346">
        <v>730590.41</v>
      </c>
      <c r="CY8" s="150">
        <v>302616.40999999997</v>
      </c>
      <c r="CZ8" s="346">
        <v>183628.72</v>
      </c>
      <c r="DA8" s="150">
        <v>160534.06</v>
      </c>
      <c r="DB8" s="346">
        <v>571587.28999999992</v>
      </c>
      <c r="DC8" s="150">
        <v>70820.290000000008</v>
      </c>
      <c r="DD8" s="346">
        <v>1065993.6399999999</v>
      </c>
      <c r="DE8" s="150">
        <v>593942.62</v>
      </c>
      <c r="DF8" s="346">
        <v>407162.93000000005</v>
      </c>
      <c r="DG8" s="150">
        <v>41768.429999999993</v>
      </c>
      <c r="DH8" s="346">
        <v>364466.2</v>
      </c>
      <c r="DI8" s="150">
        <v>32550.799999999999</v>
      </c>
      <c r="DJ8" s="264"/>
      <c r="DK8" s="346">
        <v>481328.46</v>
      </c>
      <c r="DL8" s="150">
        <v>213648.82</v>
      </c>
      <c r="DM8" s="346">
        <v>408019.79</v>
      </c>
      <c r="DN8" s="150">
        <v>36304.21</v>
      </c>
      <c r="DO8" s="346">
        <v>409787.48</v>
      </c>
      <c r="DP8" s="150">
        <v>69003.960000000006</v>
      </c>
      <c r="DQ8" s="264"/>
      <c r="DR8" s="346">
        <v>657840.11999999988</v>
      </c>
      <c r="DS8" s="150">
        <v>250791.2</v>
      </c>
      <c r="DT8" s="346">
        <v>138684.57</v>
      </c>
      <c r="DU8" s="150">
        <v>57079.23</v>
      </c>
      <c r="DV8" s="346">
        <v>222750.65</v>
      </c>
      <c r="DW8" s="150">
        <v>43700.12</v>
      </c>
      <c r="DX8" s="264"/>
      <c r="DY8" s="346">
        <v>345841.87</v>
      </c>
      <c r="DZ8" s="150">
        <v>286652.11</v>
      </c>
      <c r="EA8" s="346">
        <v>152907.76</v>
      </c>
      <c r="EB8" s="150">
        <v>152191.56</v>
      </c>
      <c r="EC8" s="346">
        <v>179254.13</v>
      </c>
      <c r="ED8" s="150">
        <v>176828.57</v>
      </c>
      <c r="EE8" s="264"/>
      <c r="EF8" s="346">
        <v>556034.86</v>
      </c>
      <c r="EG8" s="150">
        <v>489908.93000000005</v>
      </c>
      <c r="EH8" s="346">
        <v>104490.03000000001</v>
      </c>
      <c r="EI8" s="150">
        <v>100686.89</v>
      </c>
      <c r="EJ8" s="346">
        <v>97142.14</v>
      </c>
      <c r="EK8" s="150">
        <v>82044.23</v>
      </c>
      <c r="EL8" s="264"/>
      <c r="EM8" s="346">
        <v>280334.08000000002</v>
      </c>
      <c r="EN8" s="150">
        <v>232317.38999999998</v>
      </c>
      <c r="EO8" s="346">
        <v>103824.96000000002</v>
      </c>
      <c r="EP8" s="150">
        <v>96467.520000000004</v>
      </c>
      <c r="EQ8" s="346">
        <v>85245.040000000008</v>
      </c>
      <c r="ER8" s="150">
        <v>84560.03</v>
      </c>
      <c r="ES8" s="264"/>
      <c r="ET8" s="346">
        <v>318079.62000000005</v>
      </c>
      <c r="EU8" s="150">
        <v>257796.66000000003</v>
      </c>
      <c r="EV8" s="346">
        <v>125282.89</v>
      </c>
      <c r="EW8" s="150">
        <v>124121.48</v>
      </c>
      <c r="EX8" s="346">
        <v>150088.44</v>
      </c>
      <c r="EY8" s="150">
        <v>135060.97000000003</v>
      </c>
      <c r="EZ8" s="264"/>
      <c r="FA8" s="346">
        <v>514015.07000000012</v>
      </c>
      <c r="FB8" s="150">
        <v>422194.5500000001</v>
      </c>
      <c r="FC8" s="346">
        <v>173132.02000000002</v>
      </c>
      <c r="FD8" s="150">
        <v>154821.64999999997</v>
      </c>
      <c r="FE8" s="346">
        <v>135620.07</v>
      </c>
      <c r="FF8" s="150">
        <v>135620.07</v>
      </c>
      <c r="FG8" s="264"/>
      <c r="FH8" s="346">
        <v>317575.74</v>
      </c>
      <c r="FI8" s="150">
        <v>283984.75</v>
      </c>
      <c r="FJ8" s="346">
        <v>88217.18</v>
      </c>
      <c r="FK8" s="150">
        <v>87937.18</v>
      </c>
      <c r="FL8" s="346">
        <v>240726.84000000003</v>
      </c>
      <c r="FM8" s="150">
        <v>240416.84000000003</v>
      </c>
      <c r="FN8" s="346">
        <v>111971.95999999999</v>
      </c>
      <c r="FO8" s="150">
        <v>111538.97</v>
      </c>
      <c r="FP8" s="346">
        <v>78430.850000000006</v>
      </c>
      <c r="FQ8" s="150">
        <v>78380.850000000006</v>
      </c>
      <c r="FR8" s="346">
        <v>82778.05</v>
      </c>
      <c r="FS8" s="150">
        <v>82698.05</v>
      </c>
      <c r="FT8" s="264"/>
      <c r="FU8" s="346">
        <v>274121.89</v>
      </c>
      <c r="FV8" s="150">
        <v>192112.78</v>
      </c>
      <c r="FW8" s="346">
        <v>131037.05999999998</v>
      </c>
      <c r="FX8" s="150">
        <v>129717.85999999999</v>
      </c>
      <c r="FY8" s="346">
        <v>135803</v>
      </c>
      <c r="FZ8" s="150">
        <v>124560.96999999997</v>
      </c>
      <c r="GA8" s="264"/>
      <c r="GB8" s="346">
        <v>528882.61</v>
      </c>
      <c r="GC8" s="150">
        <v>414180.3</v>
      </c>
      <c r="GD8" s="346">
        <v>169812.7</v>
      </c>
      <c r="GE8" s="150">
        <v>160613.52999999997</v>
      </c>
      <c r="GF8" s="346">
        <v>170615.31</v>
      </c>
      <c r="GG8" s="150">
        <v>164345.58000000002</v>
      </c>
      <c r="GH8" s="264"/>
      <c r="GI8" s="346">
        <v>800200.26000000013</v>
      </c>
      <c r="GJ8" s="150">
        <v>670710.21999999986</v>
      </c>
      <c r="GK8" s="346">
        <v>435745.63</v>
      </c>
      <c r="GL8" s="150">
        <v>431786.19</v>
      </c>
      <c r="GM8" s="346">
        <v>119926.04000000001</v>
      </c>
      <c r="GN8" s="150">
        <v>119139.37000000001</v>
      </c>
      <c r="GO8" s="346">
        <v>285591.99</v>
      </c>
      <c r="GP8" s="150">
        <v>235340.34</v>
      </c>
      <c r="GQ8" s="346">
        <v>386972.45999999985</v>
      </c>
      <c r="GR8" s="150">
        <v>329388.20999999996</v>
      </c>
      <c r="GS8" s="346">
        <v>135285.43000000002</v>
      </c>
      <c r="GT8" s="150">
        <v>111160.74</v>
      </c>
      <c r="GU8" s="264"/>
      <c r="GV8" s="346">
        <v>283985.81</v>
      </c>
      <c r="GW8" s="150">
        <v>211695.34999999998</v>
      </c>
      <c r="GX8" s="346">
        <v>180179.24</v>
      </c>
      <c r="GY8" s="150">
        <v>154044.79</v>
      </c>
      <c r="GZ8" s="346">
        <v>226532.85</v>
      </c>
      <c r="HA8" s="150">
        <v>202134.12</v>
      </c>
      <c r="HB8" s="264"/>
      <c r="HC8" s="346">
        <v>535634.91000000015</v>
      </c>
      <c r="HD8" s="150">
        <v>473473.12000000011</v>
      </c>
      <c r="HE8" s="346">
        <v>323942.82999999996</v>
      </c>
      <c r="HF8" s="150">
        <v>298999.89999999997</v>
      </c>
      <c r="HG8" s="346">
        <v>328500.07</v>
      </c>
      <c r="HH8" s="150">
        <v>305588.25999999995</v>
      </c>
      <c r="HI8" s="264"/>
      <c r="HJ8" s="346">
        <v>716461.03999999992</v>
      </c>
      <c r="HK8" s="150">
        <v>636841.61999999988</v>
      </c>
      <c r="HL8" s="346">
        <v>213472.43999999997</v>
      </c>
      <c r="HM8" s="150">
        <v>164882.24999999997</v>
      </c>
      <c r="HN8" s="346">
        <v>138713.90999999997</v>
      </c>
      <c r="HO8" s="150">
        <v>127456.93</v>
      </c>
      <c r="HP8" s="383"/>
      <c r="HQ8" s="346">
        <v>289476.33</v>
      </c>
      <c r="HR8" s="150">
        <v>241425.60000000003</v>
      </c>
      <c r="HS8" s="346">
        <v>144696.28000000003</v>
      </c>
      <c r="HT8" s="150">
        <v>132745.51</v>
      </c>
      <c r="HU8" s="346">
        <v>124523.94</v>
      </c>
      <c r="HV8" s="150">
        <v>114969.99</v>
      </c>
      <c r="HW8" s="264"/>
      <c r="HX8" s="346">
        <v>257439.65999999995</v>
      </c>
      <c r="HY8" s="150">
        <v>209745.39999999997</v>
      </c>
      <c r="HZ8" s="346">
        <v>162985.9</v>
      </c>
      <c r="IA8" s="150">
        <v>151653.34</v>
      </c>
      <c r="IB8" s="346">
        <v>192098.7</v>
      </c>
      <c r="IC8" s="150">
        <v>181567.05000000002</v>
      </c>
      <c r="ID8" s="264"/>
      <c r="IE8" s="346">
        <v>517533.86999999994</v>
      </c>
      <c r="IF8" s="150">
        <v>450547.38999999996</v>
      </c>
      <c r="IG8" s="346"/>
      <c r="IH8" s="150"/>
      <c r="II8" s="346"/>
      <c r="IJ8" s="150"/>
      <c r="IK8" s="264"/>
      <c r="IL8" s="346"/>
      <c r="IM8" s="150"/>
      <c r="IN8" s="346"/>
      <c r="IO8" s="150"/>
      <c r="IP8" s="346"/>
      <c r="IQ8" s="150"/>
    </row>
    <row r="9" spans="1:251">
      <c r="A9" s="69" t="s">
        <v>59</v>
      </c>
      <c r="B9" s="145">
        <v>10754871</v>
      </c>
      <c r="C9" s="146">
        <v>10284750</v>
      </c>
      <c r="D9" s="145">
        <v>12217437</v>
      </c>
      <c r="E9" s="146">
        <v>11860842</v>
      </c>
      <c r="F9" s="145">
        <v>11640070</v>
      </c>
      <c r="G9" s="146">
        <v>11307259</v>
      </c>
      <c r="H9" s="70">
        <v>8518287</v>
      </c>
      <c r="I9" s="70">
        <v>8001602</v>
      </c>
      <c r="J9" s="145">
        <v>530189</v>
      </c>
      <c r="K9" s="146">
        <v>476263</v>
      </c>
      <c r="L9" s="145">
        <v>6476768</v>
      </c>
      <c r="M9" s="146">
        <v>6045488</v>
      </c>
      <c r="N9" s="153"/>
      <c r="O9" s="145">
        <v>4510236</v>
      </c>
      <c r="P9" s="146">
        <v>4036338</v>
      </c>
      <c r="Q9" s="145">
        <v>590463</v>
      </c>
      <c r="R9" s="150">
        <v>487746</v>
      </c>
      <c r="S9" s="151">
        <v>4601249</v>
      </c>
      <c r="T9" s="150">
        <v>4261143</v>
      </c>
      <c r="U9" s="151">
        <v>3714583</v>
      </c>
      <c r="V9" s="150">
        <v>3419233</v>
      </c>
      <c r="W9" s="151">
        <v>4881842</v>
      </c>
      <c r="X9" s="152">
        <v>4486499</v>
      </c>
      <c r="Y9" s="151">
        <v>5848621</v>
      </c>
      <c r="Z9" s="150">
        <v>5562850</v>
      </c>
      <c r="AA9" s="151">
        <v>9779504</v>
      </c>
      <c r="AB9" s="150">
        <v>9251113</v>
      </c>
      <c r="AC9" s="151">
        <v>13045480</v>
      </c>
      <c r="AD9" s="150">
        <v>12593711</v>
      </c>
      <c r="AE9" s="151">
        <v>12295706</v>
      </c>
      <c r="AF9" s="150">
        <v>11930095</v>
      </c>
      <c r="AG9" s="151">
        <v>10537636</v>
      </c>
      <c r="AH9" s="150">
        <v>9990398</v>
      </c>
      <c r="AI9" s="151">
        <v>4677356</v>
      </c>
      <c r="AJ9" s="150">
        <v>4395777</v>
      </c>
      <c r="AK9" s="151">
        <v>3501865</v>
      </c>
      <c r="AL9" s="150">
        <v>3229065</v>
      </c>
      <c r="AM9" s="264"/>
      <c r="AN9" s="151">
        <v>3422086</v>
      </c>
      <c r="AO9" s="150">
        <v>3058227</v>
      </c>
      <c r="AP9" s="151">
        <v>1455952</v>
      </c>
      <c r="AQ9" s="150">
        <v>1238557</v>
      </c>
      <c r="AR9" s="151">
        <v>4625325</v>
      </c>
      <c r="AS9" s="150">
        <v>4353979</v>
      </c>
      <c r="AT9" s="151">
        <v>4192878</v>
      </c>
      <c r="AU9" s="150">
        <v>3864392</v>
      </c>
      <c r="AV9" s="151">
        <v>4526223</v>
      </c>
      <c r="AW9" s="150">
        <v>4220388</v>
      </c>
      <c r="AX9" s="151">
        <v>5916859</v>
      </c>
      <c r="AY9" s="150">
        <v>5657912</v>
      </c>
      <c r="AZ9" s="151">
        <v>10622247</v>
      </c>
      <c r="BA9" s="150">
        <v>10111436</v>
      </c>
      <c r="BB9" s="151">
        <v>13163422</v>
      </c>
      <c r="BC9" s="150">
        <v>12844083</v>
      </c>
      <c r="BD9" s="151">
        <v>12926032</v>
      </c>
      <c r="BE9" s="150">
        <v>12503020</v>
      </c>
      <c r="BF9" s="151">
        <v>10282923</v>
      </c>
      <c r="BG9" s="150">
        <v>9800515</v>
      </c>
      <c r="BH9" s="151">
        <v>5006432</v>
      </c>
      <c r="BI9" s="150">
        <v>4686928</v>
      </c>
      <c r="BJ9" s="151">
        <v>4024561</v>
      </c>
      <c r="BK9" s="150">
        <v>3740141</v>
      </c>
      <c r="BL9" s="264"/>
      <c r="BM9" s="151">
        <v>4130346</v>
      </c>
      <c r="BN9" s="150">
        <v>3592723</v>
      </c>
      <c r="BO9" s="346">
        <v>2752658.43</v>
      </c>
      <c r="BP9" s="150">
        <v>2569525.5700000003</v>
      </c>
      <c r="BQ9" s="346">
        <v>3307722.6899999995</v>
      </c>
      <c r="BR9" s="150">
        <v>3084134.7399999993</v>
      </c>
      <c r="BS9" s="346">
        <v>4758510</v>
      </c>
      <c r="BT9" s="150">
        <v>4358687.62</v>
      </c>
      <c r="BU9" s="346">
        <v>4751418.8999999985</v>
      </c>
      <c r="BV9" s="150">
        <v>4518757.9099999983</v>
      </c>
      <c r="BW9" s="346">
        <v>7129673.7499999991</v>
      </c>
      <c r="BX9" s="150">
        <v>6807207.8199999994</v>
      </c>
      <c r="BY9" s="346">
        <v>12393803.910000004</v>
      </c>
      <c r="BZ9" s="150">
        <v>11713233.200000003</v>
      </c>
      <c r="CA9" s="346">
        <v>16171207.580000004</v>
      </c>
      <c r="CB9" s="150">
        <v>15621139.369999999</v>
      </c>
      <c r="CC9" s="346">
        <v>15195480.629999999</v>
      </c>
      <c r="CD9" s="150">
        <v>14515007.630000001</v>
      </c>
      <c r="CE9" s="346">
        <v>11416584.009999998</v>
      </c>
      <c r="CF9" s="150">
        <v>10683449.899999999</v>
      </c>
      <c r="CG9" s="346">
        <v>5280236.9600000009</v>
      </c>
      <c r="CH9" s="150">
        <v>4888338.07</v>
      </c>
      <c r="CI9" s="346">
        <v>5054944.8500000006</v>
      </c>
      <c r="CJ9" s="150">
        <v>4799461.3900000006</v>
      </c>
      <c r="CK9" s="264"/>
      <c r="CL9" s="346">
        <v>4542301.2499999981</v>
      </c>
      <c r="CM9" s="150">
        <v>4070669.9299999988</v>
      </c>
      <c r="CN9" s="346">
        <v>2968071.6100000003</v>
      </c>
      <c r="CO9" s="150">
        <v>2780734.3499999996</v>
      </c>
      <c r="CP9" s="346">
        <v>3125621.4700000007</v>
      </c>
      <c r="CQ9" s="150">
        <v>2911595.81</v>
      </c>
      <c r="CR9" s="346">
        <v>5068231.21</v>
      </c>
      <c r="CS9" s="150">
        <v>4674272.9399999995</v>
      </c>
      <c r="CT9" s="346">
        <v>5165225.47</v>
      </c>
      <c r="CU9" s="150">
        <v>4887151.93</v>
      </c>
      <c r="CV9" s="346">
        <v>7329584.5000000009</v>
      </c>
      <c r="CW9" s="150">
        <v>7061848.2500000009</v>
      </c>
      <c r="CX9" s="346">
        <v>13870194.280000001</v>
      </c>
      <c r="CY9" s="150">
        <v>13343340.370000001</v>
      </c>
      <c r="CZ9" s="346">
        <v>17551796.25</v>
      </c>
      <c r="DA9" s="150">
        <v>16600052.709999999</v>
      </c>
      <c r="DB9" s="346">
        <v>16705026.279999997</v>
      </c>
      <c r="DC9" s="150">
        <v>16066646.029999997</v>
      </c>
      <c r="DD9" s="346">
        <v>12729327.68</v>
      </c>
      <c r="DE9" s="150">
        <v>11985902.690000001</v>
      </c>
      <c r="DF9" s="346">
        <v>7075008.169999999</v>
      </c>
      <c r="DG9" s="150">
        <v>6794083.290000001</v>
      </c>
      <c r="DH9" s="346">
        <v>4247199.07</v>
      </c>
      <c r="DI9" s="150">
        <v>3983241.16</v>
      </c>
      <c r="DJ9" s="264"/>
      <c r="DK9" s="346">
        <v>5770303.0099999998</v>
      </c>
      <c r="DL9" s="150">
        <v>5108156.0799999982</v>
      </c>
      <c r="DM9" s="346">
        <v>3627060.2600000007</v>
      </c>
      <c r="DN9" s="150">
        <v>3258420.5100000007</v>
      </c>
      <c r="DO9" s="346">
        <v>4321793.8699999992</v>
      </c>
      <c r="DP9" s="150">
        <v>4020316.15</v>
      </c>
      <c r="DQ9" s="264"/>
      <c r="DR9" s="346">
        <v>3276397.5</v>
      </c>
      <c r="DS9" s="150">
        <v>2646793.4099999997</v>
      </c>
      <c r="DT9" s="346">
        <v>1158637.7400000002</v>
      </c>
      <c r="DU9" s="150">
        <v>943861.7899999998</v>
      </c>
      <c r="DV9" s="346">
        <v>3122627.2699999986</v>
      </c>
      <c r="DW9" s="150">
        <v>2786260.1599999988</v>
      </c>
      <c r="DX9" s="264"/>
      <c r="DY9" s="346">
        <v>12144636.610000001</v>
      </c>
      <c r="DZ9" s="150">
        <v>10948494.959999999</v>
      </c>
      <c r="EA9" s="346">
        <v>16850462.829999998</v>
      </c>
      <c r="EB9" s="150">
        <v>15706375.689999998</v>
      </c>
      <c r="EC9" s="346">
        <v>19178568.059999999</v>
      </c>
      <c r="ED9" s="150">
        <v>17343811.639999997</v>
      </c>
      <c r="EE9" s="264"/>
      <c r="EF9" s="346">
        <v>15034170.01</v>
      </c>
      <c r="EG9" s="150">
        <v>13308192.959999997</v>
      </c>
      <c r="EH9" s="346">
        <v>7917936.8800000018</v>
      </c>
      <c r="EI9" s="150">
        <v>7232075.7800000003</v>
      </c>
      <c r="EJ9" s="346">
        <v>4744021.0900000026</v>
      </c>
      <c r="EK9" s="150">
        <v>3989566.57</v>
      </c>
      <c r="EL9" s="264"/>
      <c r="EM9" s="346">
        <v>6547915.8599999985</v>
      </c>
      <c r="EN9" s="150">
        <v>5660626.7199999997</v>
      </c>
      <c r="EO9" s="346">
        <v>5647018.1000000006</v>
      </c>
      <c r="EP9" s="150">
        <v>5096437.120000001</v>
      </c>
      <c r="EQ9" s="346">
        <v>5879633.2899999991</v>
      </c>
      <c r="ER9" s="150">
        <v>5242905.1800000006</v>
      </c>
      <c r="ES9" s="264"/>
      <c r="ET9" s="346">
        <v>8476164.7599999998</v>
      </c>
      <c r="EU9" s="150">
        <v>7423792.5500000007</v>
      </c>
      <c r="EV9" s="346">
        <v>8817028.1700000018</v>
      </c>
      <c r="EW9" s="150">
        <v>8187528.3200000022</v>
      </c>
      <c r="EX9" s="346">
        <v>11886075.050000001</v>
      </c>
      <c r="EY9" s="150">
        <v>10780322.160000002</v>
      </c>
      <c r="EZ9" s="264"/>
      <c r="FA9" s="346">
        <v>21059388.619999997</v>
      </c>
      <c r="FB9" s="150">
        <v>19008034.899999999</v>
      </c>
      <c r="FC9" s="346">
        <v>22788705.519999996</v>
      </c>
      <c r="FD9" s="150">
        <v>21533891.819999993</v>
      </c>
      <c r="FE9" s="346">
        <v>22019338.360000003</v>
      </c>
      <c r="FF9" s="150">
        <v>19672779.230000004</v>
      </c>
      <c r="FG9" s="264"/>
      <c r="FH9" s="346">
        <v>16545852.340000005</v>
      </c>
      <c r="FI9" s="150">
        <v>15003191.070000008</v>
      </c>
      <c r="FJ9" s="346">
        <v>9172698.3899999987</v>
      </c>
      <c r="FK9" s="150">
        <v>8195491.6199999992</v>
      </c>
      <c r="FL9" s="346">
        <v>6017716.4799999995</v>
      </c>
      <c r="FM9" s="150">
        <v>5531549.5599999996</v>
      </c>
      <c r="FN9" s="346">
        <v>7962991.54</v>
      </c>
      <c r="FO9" s="150">
        <v>6461054.7100000009</v>
      </c>
      <c r="FP9" s="346">
        <v>6020355.7299999995</v>
      </c>
      <c r="FQ9" s="150">
        <v>5449394.4800000004</v>
      </c>
      <c r="FR9" s="346">
        <v>6373325.8100000015</v>
      </c>
      <c r="FS9" s="150">
        <v>5919804.8799999999</v>
      </c>
      <c r="FT9" s="264"/>
      <c r="FU9" s="346">
        <v>9944303.9699999988</v>
      </c>
      <c r="FV9" s="150">
        <v>8408732.0299999975</v>
      </c>
      <c r="FW9" s="346">
        <v>9001250.7899999991</v>
      </c>
      <c r="FX9" s="150">
        <v>8250510.7599999998</v>
      </c>
      <c r="FY9" s="346">
        <v>11968407.239999996</v>
      </c>
      <c r="FZ9" s="150">
        <v>10962858.109999998</v>
      </c>
      <c r="GA9" s="264"/>
      <c r="GB9" s="346">
        <v>20878461.75999999</v>
      </c>
      <c r="GC9" s="150">
        <v>18685745.239999991</v>
      </c>
      <c r="GD9" s="346">
        <v>25152217.48</v>
      </c>
      <c r="GE9" s="150">
        <v>23705486.739999998</v>
      </c>
      <c r="GF9" s="346">
        <v>23757532.050000001</v>
      </c>
      <c r="GG9" s="150">
        <v>21915135.379999999</v>
      </c>
      <c r="GH9" s="264"/>
      <c r="GI9" s="346">
        <v>18411269.870000001</v>
      </c>
      <c r="GJ9" s="150">
        <v>16308797.149999995</v>
      </c>
      <c r="GK9" s="346">
        <v>10324627.789999995</v>
      </c>
      <c r="GL9" s="150">
        <v>9358972.1699999999</v>
      </c>
      <c r="GM9" s="346">
        <v>6444347.5800000019</v>
      </c>
      <c r="GN9" s="150">
        <v>5685179.7300000004</v>
      </c>
      <c r="GO9" s="346">
        <v>8354617.9499999974</v>
      </c>
      <c r="GP9" s="150">
        <v>7363621.6399999997</v>
      </c>
      <c r="GQ9" s="346">
        <v>5773186.0999999987</v>
      </c>
      <c r="GR9" s="150">
        <v>5133149.54</v>
      </c>
      <c r="GS9" s="346">
        <v>6396621.2700000005</v>
      </c>
      <c r="GT9" s="150">
        <v>5855936.129999999</v>
      </c>
      <c r="GU9" s="264"/>
      <c r="GV9" s="346">
        <v>9503481.4699999988</v>
      </c>
      <c r="GW9" s="150">
        <v>8294092.5600000005</v>
      </c>
      <c r="GX9" s="346">
        <v>8882329.4800000004</v>
      </c>
      <c r="GY9" s="150">
        <v>8080760.7600000026</v>
      </c>
      <c r="GZ9" s="346">
        <v>12365361.609999999</v>
      </c>
      <c r="HA9" s="150">
        <v>11138186.779999999</v>
      </c>
      <c r="HB9" s="264"/>
      <c r="HC9" s="346">
        <v>21327649.599999994</v>
      </c>
      <c r="HD9" s="150">
        <v>19371886.589999996</v>
      </c>
      <c r="HE9" s="346">
        <v>25583829.640000001</v>
      </c>
      <c r="HF9" s="150">
        <v>23716824.900000002</v>
      </c>
      <c r="HG9" s="346">
        <v>23923374.860000007</v>
      </c>
      <c r="HH9" s="150">
        <v>22287036.790000003</v>
      </c>
      <c r="HI9" s="264"/>
      <c r="HJ9" s="346">
        <v>17674052.16</v>
      </c>
      <c r="HK9" s="150">
        <v>15847491.409999998</v>
      </c>
      <c r="HL9" s="346">
        <v>9535636.1400000025</v>
      </c>
      <c r="HM9" s="150">
        <v>8552504.6400000025</v>
      </c>
      <c r="HN9" s="346">
        <v>6182609.5699999994</v>
      </c>
      <c r="HO9" s="150">
        <v>5573271.0200000014</v>
      </c>
      <c r="HP9" s="383"/>
      <c r="HQ9" s="346">
        <v>8191085.2000000002</v>
      </c>
      <c r="HR9" s="150">
        <v>7129709.620000001</v>
      </c>
      <c r="HS9" s="346">
        <v>6213355.71</v>
      </c>
      <c r="HT9" s="150">
        <v>5669827.0399999991</v>
      </c>
      <c r="HU9" s="346">
        <v>6349906.2800000003</v>
      </c>
      <c r="HV9" s="150">
        <v>5840895.1500000022</v>
      </c>
      <c r="HW9" s="264"/>
      <c r="HX9" s="346">
        <v>9538529.5399999991</v>
      </c>
      <c r="HY9" s="150">
        <v>8490155.8000000007</v>
      </c>
      <c r="HZ9" s="346">
        <v>8705726.2800000012</v>
      </c>
      <c r="IA9" s="150">
        <v>7872671.5600000024</v>
      </c>
      <c r="IB9" s="346">
        <v>12375962.18</v>
      </c>
      <c r="IC9" s="150">
        <v>11246615.099999994</v>
      </c>
      <c r="ID9" s="264"/>
      <c r="IE9" s="346">
        <v>22358826.750000004</v>
      </c>
      <c r="IF9" s="150">
        <v>20292197.009999998</v>
      </c>
      <c r="IG9" s="346"/>
      <c r="IH9" s="150"/>
      <c r="II9" s="346"/>
      <c r="IJ9" s="150"/>
      <c r="IK9" s="264"/>
      <c r="IL9" s="346"/>
      <c r="IM9" s="150"/>
      <c r="IN9" s="346"/>
      <c r="IO9" s="150"/>
      <c r="IP9" s="346"/>
      <c r="IQ9" s="150"/>
    </row>
    <row r="10" spans="1:251" ht="13.5" thickBot="1">
      <c r="A10" s="69" t="s">
        <v>60</v>
      </c>
      <c r="B10" s="145">
        <v>769878</v>
      </c>
      <c r="C10" s="146">
        <v>698587</v>
      </c>
      <c r="D10" s="145">
        <v>890610</v>
      </c>
      <c r="E10" s="146">
        <v>861033</v>
      </c>
      <c r="F10" s="145">
        <v>966025</v>
      </c>
      <c r="G10" s="146">
        <v>957318</v>
      </c>
      <c r="H10" s="70">
        <v>978138</v>
      </c>
      <c r="I10" s="70">
        <v>903566</v>
      </c>
      <c r="J10" s="145">
        <v>132153</v>
      </c>
      <c r="K10" s="146">
        <v>125353</v>
      </c>
      <c r="L10" s="145">
        <v>459037</v>
      </c>
      <c r="M10" s="146">
        <v>429307</v>
      </c>
      <c r="N10" s="153"/>
      <c r="O10" s="154">
        <v>683690</v>
      </c>
      <c r="P10" s="146">
        <v>636029</v>
      </c>
      <c r="Q10" s="145">
        <v>100237</v>
      </c>
      <c r="R10" s="150">
        <v>99387</v>
      </c>
      <c r="S10" s="151">
        <v>777874</v>
      </c>
      <c r="T10" s="150">
        <v>766562</v>
      </c>
      <c r="U10" s="151">
        <v>673323</v>
      </c>
      <c r="V10" s="150">
        <v>595147</v>
      </c>
      <c r="W10" s="151">
        <v>442421</v>
      </c>
      <c r="X10" s="152">
        <v>436663</v>
      </c>
      <c r="Y10" s="151">
        <v>328043</v>
      </c>
      <c r="Z10" s="150">
        <v>323819</v>
      </c>
      <c r="AA10" s="151">
        <v>783505</v>
      </c>
      <c r="AB10" s="150">
        <v>703024</v>
      </c>
      <c r="AC10" s="151">
        <v>801043</v>
      </c>
      <c r="AD10" s="150">
        <v>769024</v>
      </c>
      <c r="AE10" s="151">
        <v>877844</v>
      </c>
      <c r="AF10" s="150">
        <v>856729</v>
      </c>
      <c r="AG10" s="151">
        <v>1005292</v>
      </c>
      <c r="AH10" s="150">
        <v>858275</v>
      </c>
      <c r="AI10" s="151">
        <v>302625</v>
      </c>
      <c r="AJ10" s="150">
        <v>252743</v>
      </c>
      <c r="AK10" s="151">
        <v>435460</v>
      </c>
      <c r="AL10" s="150">
        <v>407197</v>
      </c>
      <c r="AM10" s="264"/>
      <c r="AN10" s="151">
        <v>653710</v>
      </c>
      <c r="AO10" s="150">
        <v>606689</v>
      </c>
      <c r="AP10" s="151">
        <v>206950</v>
      </c>
      <c r="AQ10" s="150">
        <v>201681</v>
      </c>
      <c r="AR10" s="151">
        <v>915394</v>
      </c>
      <c r="AS10" s="150">
        <v>888081</v>
      </c>
      <c r="AT10" s="151">
        <v>682198</v>
      </c>
      <c r="AU10" s="150">
        <v>609609</v>
      </c>
      <c r="AV10" s="151">
        <v>398526</v>
      </c>
      <c r="AW10" s="150">
        <v>380847</v>
      </c>
      <c r="AX10" s="151">
        <v>271144</v>
      </c>
      <c r="AY10" s="150">
        <v>254756</v>
      </c>
      <c r="AZ10" s="151">
        <v>653872</v>
      </c>
      <c r="BA10" s="150">
        <v>599070</v>
      </c>
      <c r="BB10" s="151">
        <v>1142523</v>
      </c>
      <c r="BC10" s="150">
        <v>1077616</v>
      </c>
      <c r="BD10" s="151">
        <v>981961</v>
      </c>
      <c r="BE10" s="150">
        <v>938775</v>
      </c>
      <c r="BF10" s="151">
        <v>1104873</v>
      </c>
      <c r="BG10" s="150">
        <v>971222</v>
      </c>
      <c r="BH10" s="151">
        <v>314187</v>
      </c>
      <c r="BI10" s="150">
        <v>294803</v>
      </c>
      <c r="BJ10" s="151">
        <v>355060</v>
      </c>
      <c r="BK10" s="150">
        <v>279032</v>
      </c>
      <c r="BL10" s="264"/>
      <c r="BM10" s="151">
        <v>804570</v>
      </c>
      <c r="BN10" s="150">
        <v>748555</v>
      </c>
      <c r="BO10" s="346">
        <v>517027.58</v>
      </c>
      <c r="BP10" s="150">
        <v>495810.73000000004</v>
      </c>
      <c r="BQ10" s="346">
        <v>571446.99999999988</v>
      </c>
      <c r="BR10" s="150">
        <v>553035.14999999991</v>
      </c>
      <c r="BS10" s="346">
        <v>882499.36999999976</v>
      </c>
      <c r="BT10" s="150">
        <v>743106.53999999992</v>
      </c>
      <c r="BU10" s="346">
        <v>499648.58</v>
      </c>
      <c r="BV10" s="150">
        <v>475771.26</v>
      </c>
      <c r="BW10" s="346">
        <v>441170.83999999997</v>
      </c>
      <c r="BX10" s="150">
        <v>425386.58999999991</v>
      </c>
      <c r="BY10" s="346">
        <v>1187624.8399999999</v>
      </c>
      <c r="BZ10" s="150">
        <v>1038190.8899999999</v>
      </c>
      <c r="CA10" s="346">
        <v>1018201.7699999998</v>
      </c>
      <c r="CB10" s="150">
        <v>987810.08999999985</v>
      </c>
      <c r="CC10" s="346">
        <v>1102284.28</v>
      </c>
      <c r="CD10" s="150">
        <v>1066002.8199999998</v>
      </c>
      <c r="CE10" s="346">
        <v>1247098.8800000001</v>
      </c>
      <c r="CF10" s="150">
        <v>1080844.2999999998</v>
      </c>
      <c r="CG10" s="346">
        <v>352765.58999999997</v>
      </c>
      <c r="CH10" s="150">
        <v>310702.87</v>
      </c>
      <c r="CI10" s="346">
        <v>400561.17000000004</v>
      </c>
      <c r="CJ10" s="150">
        <v>365198.35000000003</v>
      </c>
      <c r="CK10" s="264"/>
      <c r="CL10" s="346">
        <v>955672.58000000007</v>
      </c>
      <c r="CM10" s="150">
        <v>847227.13</v>
      </c>
      <c r="CN10" s="346">
        <v>638454.46</v>
      </c>
      <c r="CO10" s="150">
        <v>588735.87999999989</v>
      </c>
      <c r="CP10" s="346">
        <v>674178.78</v>
      </c>
      <c r="CQ10" s="150">
        <v>617397.55999999994</v>
      </c>
      <c r="CR10" s="346">
        <v>978631.39</v>
      </c>
      <c r="CS10" s="150">
        <v>810080.44</v>
      </c>
      <c r="CT10" s="346">
        <v>473207.57</v>
      </c>
      <c r="CU10" s="150">
        <v>424570.33</v>
      </c>
      <c r="CV10" s="346">
        <v>570153.9</v>
      </c>
      <c r="CW10" s="150">
        <v>491971.59</v>
      </c>
      <c r="CX10" s="346">
        <v>1096198.3099999998</v>
      </c>
      <c r="CY10" s="150">
        <v>984217.6100000001</v>
      </c>
      <c r="CZ10" s="346">
        <v>1093179.6500000001</v>
      </c>
      <c r="DA10" s="150">
        <v>973096.10000000009</v>
      </c>
      <c r="DB10" s="346">
        <v>1146648.7</v>
      </c>
      <c r="DC10" s="150">
        <v>1077113.8899999999</v>
      </c>
      <c r="DD10" s="346">
        <v>1091241.21</v>
      </c>
      <c r="DE10" s="150">
        <v>917287.27</v>
      </c>
      <c r="DF10" s="346">
        <v>406289.31999999995</v>
      </c>
      <c r="DG10" s="150">
        <v>350893.13</v>
      </c>
      <c r="DH10" s="346">
        <v>467410.3</v>
      </c>
      <c r="DI10" s="150">
        <v>415534.84</v>
      </c>
      <c r="DJ10" s="264"/>
      <c r="DK10" s="346">
        <v>940934.35000000009</v>
      </c>
      <c r="DL10" s="150">
        <v>812067.88000000012</v>
      </c>
      <c r="DM10" s="346">
        <v>777313.79999999981</v>
      </c>
      <c r="DN10" s="150">
        <v>722803.68999999983</v>
      </c>
      <c r="DO10" s="346">
        <v>851136.15</v>
      </c>
      <c r="DP10" s="150">
        <v>787191.77</v>
      </c>
      <c r="DQ10" s="264"/>
      <c r="DR10" s="346">
        <v>573628.28</v>
      </c>
      <c r="DS10" s="150">
        <v>399343.98999999993</v>
      </c>
      <c r="DT10" s="346">
        <v>95514.8</v>
      </c>
      <c r="DU10" s="150">
        <v>59945.430000000008</v>
      </c>
      <c r="DV10" s="346">
        <v>219925.46999999997</v>
      </c>
      <c r="DW10" s="150">
        <v>181478.36</v>
      </c>
      <c r="DX10" s="264"/>
      <c r="DY10" s="346">
        <v>1093455.01</v>
      </c>
      <c r="DZ10" s="150">
        <v>933930.11</v>
      </c>
      <c r="EA10" s="346">
        <v>1323808.96</v>
      </c>
      <c r="EB10" s="150">
        <v>1234359.1100000001</v>
      </c>
      <c r="EC10" s="346">
        <v>1278783.4900000002</v>
      </c>
      <c r="ED10" s="150">
        <v>1192355.97</v>
      </c>
      <c r="EE10" s="264"/>
      <c r="EF10" s="346">
        <v>1736014.8800000006</v>
      </c>
      <c r="EG10" s="150">
        <v>1389287.6300000004</v>
      </c>
      <c r="EH10" s="346">
        <v>627074.81000000006</v>
      </c>
      <c r="EI10" s="150">
        <v>566820.03</v>
      </c>
      <c r="EJ10" s="346">
        <v>483790.81000000006</v>
      </c>
      <c r="EK10" s="150">
        <v>435968.94000000006</v>
      </c>
      <c r="EL10" s="264"/>
      <c r="EM10" s="346">
        <v>1149513.42</v>
      </c>
      <c r="EN10" s="150">
        <v>979013.96</v>
      </c>
      <c r="EO10" s="346">
        <v>988344.43</v>
      </c>
      <c r="EP10" s="150">
        <v>961624</v>
      </c>
      <c r="EQ10" s="346">
        <v>1035228.2099999998</v>
      </c>
      <c r="ER10" s="150">
        <v>971725.99</v>
      </c>
      <c r="ES10" s="264"/>
      <c r="ET10" s="346">
        <v>1413515.95</v>
      </c>
      <c r="EU10" s="150">
        <v>1208212.93</v>
      </c>
      <c r="EV10" s="346">
        <v>906220.88000000012</v>
      </c>
      <c r="EW10" s="150">
        <v>855425.93</v>
      </c>
      <c r="EX10" s="346">
        <v>884793.77000000014</v>
      </c>
      <c r="EY10" s="150">
        <v>836952.92999999993</v>
      </c>
      <c r="EZ10" s="264"/>
      <c r="FA10" s="346">
        <v>1982277.9200000002</v>
      </c>
      <c r="FB10" s="150">
        <v>1700810.5600000005</v>
      </c>
      <c r="FC10" s="346">
        <v>1932461.3599999999</v>
      </c>
      <c r="FD10" s="150">
        <v>1804224.02</v>
      </c>
      <c r="FE10" s="346">
        <v>1815856.88</v>
      </c>
      <c r="FF10" s="150">
        <v>1584965.23</v>
      </c>
      <c r="FG10" s="264"/>
      <c r="FH10" s="346">
        <v>2065672.8399999999</v>
      </c>
      <c r="FI10" s="150">
        <v>1587851.7200000004</v>
      </c>
      <c r="FJ10" s="346">
        <v>705479.13</v>
      </c>
      <c r="FK10" s="150">
        <v>636076.06000000006</v>
      </c>
      <c r="FL10" s="346">
        <v>711971.22</v>
      </c>
      <c r="FM10" s="150">
        <v>667310.11</v>
      </c>
      <c r="FN10" s="346">
        <v>1413533.23</v>
      </c>
      <c r="FO10" s="150">
        <v>1245866.25</v>
      </c>
      <c r="FP10" s="346">
        <v>1102742.6600000001</v>
      </c>
      <c r="FQ10" s="150">
        <v>1051401.7100000002</v>
      </c>
      <c r="FR10" s="346">
        <v>1227736.2600000002</v>
      </c>
      <c r="FS10" s="150">
        <v>1177037.4100000001</v>
      </c>
      <c r="FT10" s="264"/>
      <c r="FU10" s="346">
        <v>1401767.52</v>
      </c>
      <c r="FV10" s="150">
        <v>1176697.9099999999</v>
      </c>
      <c r="FW10" s="346">
        <v>970660.09999999986</v>
      </c>
      <c r="FX10" s="150">
        <v>929044.92999999993</v>
      </c>
      <c r="FY10" s="346">
        <v>922714.52</v>
      </c>
      <c r="FZ10" s="150">
        <v>861252.15</v>
      </c>
      <c r="GA10" s="264"/>
      <c r="GB10" s="346">
        <v>2100097.48</v>
      </c>
      <c r="GC10" s="150">
        <v>1917988.36</v>
      </c>
      <c r="GD10" s="346">
        <v>1932489.5200000003</v>
      </c>
      <c r="GE10" s="150">
        <v>1822799.6900000004</v>
      </c>
      <c r="GF10" s="346">
        <v>1779187.92</v>
      </c>
      <c r="GG10" s="150">
        <v>1682951.3400000003</v>
      </c>
      <c r="GH10" s="264"/>
      <c r="GI10" s="346">
        <v>2039963.8699999999</v>
      </c>
      <c r="GJ10" s="150">
        <v>1722231.55</v>
      </c>
      <c r="GK10" s="346">
        <v>1107894.76</v>
      </c>
      <c r="GL10" s="150">
        <v>1039143.35</v>
      </c>
      <c r="GM10" s="346">
        <v>730389.53</v>
      </c>
      <c r="GN10" s="150">
        <v>680884.99000000011</v>
      </c>
      <c r="GO10" s="346">
        <v>1411438.13</v>
      </c>
      <c r="GP10" s="150">
        <v>1291883.8299999998</v>
      </c>
      <c r="GQ10" s="346">
        <v>1037062.8600000001</v>
      </c>
      <c r="GR10" s="150">
        <v>990064.13000000012</v>
      </c>
      <c r="GS10" s="346">
        <v>1206479.9500000002</v>
      </c>
      <c r="GT10" s="150">
        <v>1159835.9100000001</v>
      </c>
      <c r="GU10" s="264"/>
      <c r="GV10" s="346">
        <v>1728508.4799999997</v>
      </c>
      <c r="GW10" s="150">
        <v>1472538.9499999997</v>
      </c>
      <c r="GX10" s="346">
        <v>835784.62</v>
      </c>
      <c r="GY10" s="150">
        <v>743653.98</v>
      </c>
      <c r="GZ10" s="346">
        <v>960647.03</v>
      </c>
      <c r="HA10" s="150">
        <v>839499.97</v>
      </c>
      <c r="HB10" s="264"/>
      <c r="HC10" s="346">
        <v>2292414.73</v>
      </c>
      <c r="HD10" s="150">
        <v>2001179.88</v>
      </c>
      <c r="HE10" s="346">
        <v>1816562.8900000001</v>
      </c>
      <c r="HF10" s="150">
        <v>1658738.33</v>
      </c>
      <c r="HG10" s="346">
        <v>1811662.2299999997</v>
      </c>
      <c r="HH10" s="150">
        <v>1635882.7199999997</v>
      </c>
      <c r="HI10" s="264"/>
      <c r="HJ10" s="346">
        <v>2334186.9199999995</v>
      </c>
      <c r="HK10" s="150">
        <v>1908735.2499999998</v>
      </c>
      <c r="HL10" s="346">
        <v>794909.98</v>
      </c>
      <c r="HM10" s="150">
        <v>638448.61</v>
      </c>
      <c r="HN10" s="346">
        <v>805936.6399999999</v>
      </c>
      <c r="HO10" s="150">
        <v>721879.85</v>
      </c>
      <c r="HP10" s="383"/>
      <c r="HQ10" s="346">
        <v>1554124.1199999999</v>
      </c>
      <c r="HR10" s="150">
        <v>1380221.09</v>
      </c>
      <c r="HS10" s="346">
        <v>1246671.3400000001</v>
      </c>
      <c r="HT10" s="150">
        <v>1170907.7099999997</v>
      </c>
      <c r="HU10" s="346">
        <v>1242198.31</v>
      </c>
      <c r="HV10" s="150">
        <v>1178033.6299999999</v>
      </c>
      <c r="HW10" s="264"/>
      <c r="HX10" s="346">
        <v>1663513.03</v>
      </c>
      <c r="HY10" s="150">
        <v>1509819.5999999999</v>
      </c>
      <c r="HZ10" s="346">
        <v>857351.6</v>
      </c>
      <c r="IA10" s="150">
        <v>773876.07</v>
      </c>
      <c r="IB10" s="346">
        <v>933005.1</v>
      </c>
      <c r="IC10" s="150">
        <v>866746.87</v>
      </c>
      <c r="ID10" s="264"/>
      <c r="IE10" s="346">
        <v>2197271.8699999996</v>
      </c>
      <c r="IF10" s="150">
        <v>2004964.31</v>
      </c>
      <c r="IG10" s="346"/>
      <c r="IH10" s="150"/>
      <c r="II10" s="346"/>
      <c r="IJ10" s="150"/>
      <c r="IK10" s="264"/>
      <c r="IL10" s="346"/>
      <c r="IM10" s="150"/>
      <c r="IN10" s="346"/>
      <c r="IO10" s="150"/>
      <c r="IP10" s="346"/>
      <c r="IQ10" s="150"/>
    </row>
    <row r="11" spans="1:251" ht="13.5" thickBot="1">
      <c r="A11" s="71" t="s">
        <v>61</v>
      </c>
      <c r="B11" s="155">
        <f>SUM(B6:B10)</f>
        <v>15152170</v>
      </c>
      <c r="C11" s="156">
        <f t="shared" ref="C11:AL11" si="0">SUM(C6:C10)</f>
        <v>13505265</v>
      </c>
      <c r="D11" s="155">
        <f>SUM(D6:D10)</f>
        <v>17155421</v>
      </c>
      <c r="E11" s="156">
        <f t="shared" si="0"/>
        <v>16191840</v>
      </c>
      <c r="F11" s="155">
        <f>SUM(F6:F10)</f>
        <v>17278166</v>
      </c>
      <c r="G11" s="156">
        <f t="shared" si="0"/>
        <v>16272519</v>
      </c>
      <c r="H11" s="72">
        <f>SUM(H6:H10)</f>
        <v>13147391</v>
      </c>
      <c r="I11" s="73">
        <f t="shared" si="0"/>
        <v>11815870</v>
      </c>
      <c r="J11" s="157">
        <f>SUM(J6:J10)</f>
        <v>1942366</v>
      </c>
      <c r="K11" s="156">
        <f t="shared" si="0"/>
        <v>1389286</v>
      </c>
      <c r="L11" s="157">
        <f>SUM(L6:L10)</f>
        <v>8159970</v>
      </c>
      <c r="M11" s="156">
        <f t="shared" si="0"/>
        <v>7296585</v>
      </c>
      <c r="N11" s="158"/>
      <c r="O11" s="155">
        <f>SUM(O6:O10)</f>
        <v>6850217</v>
      </c>
      <c r="P11" s="156">
        <f t="shared" si="0"/>
        <v>6159535</v>
      </c>
      <c r="Q11" s="155">
        <f>SUM(Q6:Q10)</f>
        <v>1681410</v>
      </c>
      <c r="R11" s="156">
        <f t="shared" si="0"/>
        <v>1201794</v>
      </c>
      <c r="S11" s="157">
        <f>SUM(S6:S10)</f>
        <v>8057412</v>
      </c>
      <c r="T11" s="156">
        <f t="shared" si="0"/>
        <v>7072000</v>
      </c>
      <c r="U11" s="157">
        <f>SUM(U6:U10)</f>
        <v>5548633</v>
      </c>
      <c r="V11" s="156">
        <f t="shared" si="0"/>
        <v>5030535</v>
      </c>
      <c r="W11" s="157">
        <f>SUM(W6:W10)</f>
        <v>7018723</v>
      </c>
      <c r="X11" s="156">
        <f t="shared" si="0"/>
        <v>5857891</v>
      </c>
      <c r="Y11" s="155">
        <f>SUM(Y6:Y10)</f>
        <v>7939187</v>
      </c>
      <c r="Z11" s="156">
        <f t="shared" si="0"/>
        <v>7107804</v>
      </c>
      <c r="AA11" s="155">
        <f>SUM(AA6:AA10)</f>
        <v>13371278</v>
      </c>
      <c r="AB11" s="72">
        <f t="shared" si="0"/>
        <v>12194403</v>
      </c>
      <c r="AC11" s="155">
        <f>SUM(AC6:AC10)</f>
        <v>18472972</v>
      </c>
      <c r="AD11" s="159">
        <f t="shared" si="0"/>
        <v>17414598</v>
      </c>
      <c r="AE11" s="155">
        <f>SUM(AE6:AE10)</f>
        <v>17211863</v>
      </c>
      <c r="AF11" s="156">
        <f t="shared" si="0"/>
        <v>16249149</v>
      </c>
      <c r="AG11" s="155">
        <f>SUM(AG6:AG10)</f>
        <v>15379988</v>
      </c>
      <c r="AH11" s="156">
        <f>SUM(AH6:AH10)</f>
        <v>13998564</v>
      </c>
      <c r="AI11" s="155">
        <f t="shared" si="0"/>
        <v>6299127</v>
      </c>
      <c r="AJ11" s="159">
        <f t="shared" si="0"/>
        <v>5522869</v>
      </c>
      <c r="AK11" s="155">
        <f>SUM(AK6:AK10)</f>
        <v>5146801</v>
      </c>
      <c r="AL11" s="156">
        <f t="shared" si="0"/>
        <v>4438627</v>
      </c>
      <c r="AM11" s="264"/>
      <c r="AN11" s="155">
        <f>SUM(AN6:AN10)</f>
        <v>5595005</v>
      </c>
      <c r="AO11" s="156">
        <f t="shared" ref="AO11" si="1">SUM(AO6:AO10)</f>
        <v>4785503</v>
      </c>
      <c r="AP11" s="155">
        <f t="shared" ref="AP11:BK11" si="2">SUM(AP6:AP10)</f>
        <v>3252679</v>
      </c>
      <c r="AQ11" s="156">
        <f t="shared" si="2"/>
        <v>2653398</v>
      </c>
      <c r="AR11" s="155">
        <f t="shared" si="2"/>
        <v>7777122</v>
      </c>
      <c r="AS11" s="156">
        <f t="shared" si="2"/>
        <v>7023723</v>
      </c>
      <c r="AT11" s="155">
        <f t="shared" si="2"/>
        <v>6536764</v>
      </c>
      <c r="AU11" s="156">
        <f t="shared" si="2"/>
        <v>5932874</v>
      </c>
      <c r="AV11" s="155">
        <f t="shared" si="2"/>
        <v>6559289</v>
      </c>
      <c r="AW11" s="156">
        <f t="shared" si="2"/>
        <v>5427574</v>
      </c>
      <c r="AX11" s="155">
        <f t="shared" si="2"/>
        <v>8052339</v>
      </c>
      <c r="AY11" s="156">
        <f t="shared" si="2"/>
        <v>7210627</v>
      </c>
      <c r="AZ11" s="155">
        <f t="shared" si="2"/>
        <v>13674689</v>
      </c>
      <c r="BA11" s="156">
        <f t="shared" si="2"/>
        <v>12356465</v>
      </c>
      <c r="BB11" s="155">
        <f t="shared" si="2"/>
        <v>19966970</v>
      </c>
      <c r="BC11" s="156">
        <f t="shared" si="2"/>
        <v>18874478</v>
      </c>
      <c r="BD11" s="155">
        <f t="shared" si="2"/>
        <v>18737131</v>
      </c>
      <c r="BE11" s="156">
        <f t="shared" si="2"/>
        <v>17535076</v>
      </c>
      <c r="BF11" s="155">
        <f t="shared" si="2"/>
        <v>15826689</v>
      </c>
      <c r="BG11" s="156">
        <f t="shared" si="2"/>
        <v>14426096</v>
      </c>
      <c r="BH11" s="155">
        <f t="shared" si="2"/>
        <v>6664726</v>
      </c>
      <c r="BI11" s="156">
        <f t="shared" si="2"/>
        <v>6151225</v>
      </c>
      <c r="BJ11" s="155">
        <f t="shared" si="2"/>
        <v>5883333</v>
      </c>
      <c r="BK11" s="156">
        <f t="shared" si="2"/>
        <v>4768991</v>
      </c>
      <c r="BL11" s="264"/>
      <c r="BM11" s="155">
        <f t="shared" ref="BM11:BN11" si="3">SUM(BM6:BM10)</f>
        <v>7307889</v>
      </c>
      <c r="BN11" s="156">
        <f t="shared" si="3"/>
        <v>6258501</v>
      </c>
      <c r="BO11" s="72">
        <f>SUM(BO6:BO10)</f>
        <v>4968494</v>
      </c>
      <c r="BP11" s="156">
        <f t="shared" ref="BP11:CJ11" si="4">SUM(BP6:BP10)</f>
        <v>4383789.8500000006</v>
      </c>
      <c r="BQ11" s="72">
        <f t="shared" si="4"/>
        <v>5985416.9399999995</v>
      </c>
      <c r="BR11" s="156">
        <f t="shared" si="4"/>
        <v>5324448.91</v>
      </c>
      <c r="BS11" s="72">
        <f t="shared" si="4"/>
        <v>7917742.9500000002</v>
      </c>
      <c r="BT11" s="156">
        <f t="shared" si="4"/>
        <v>6843113.0300000003</v>
      </c>
      <c r="BU11" s="72">
        <f t="shared" si="4"/>
        <v>6672847.8299999982</v>
      </c>
      <c r="BV11" s="156">
        <f t="shared" si="4"/>
        <v>5893372.8199999984</v>
      </c>
      <c r="BW11" s="72">
        <f t="shared" si="4"/>
        <v>9700861.9299999997</v>
      </c>
      <c r="BX11" s="156">
        <f t="shared" si="4"/>
        <v>8761149.9199999999</v>
      </c>
      <c r="BY11" s="72">
        <f t="shared" si="4"/>
        <v>17943471.670000002</v>
      </c>
      <c r="BZ11" s="156">
        <f t="shared" si="4"/>
        <v>16231259.940000003</v>
      </c>
      <c r="CA11" s="72">
        <f t="shared" si="4"/>
        <v>22452076.740000006</v>
      </c>
      <c r="CB11" s="156">
        <f t="shared" si="4"/>
        <v>21598043.34</v>
      </c>
      <c r="CC11" s="72">
        <f t="shared" si="4"/>
        <v>21956166.039999999</v>
      </c>
      <c r="CD11" s="156">
        <f t="shared" si="4"/>
        <v>20488494.050000001</v>
      </c>
      <c r="CE11" s="72">
        <f t="shared" si="4"/>
        <v>17215289.359999996</v>
      </c>
      <c r="CF11" s="156">
        <f t="shared" si="4"/>
        <v>15493230.119999997</v>
      </c>
      <c r="CG11" s="72">
        <f t="shared" si="4"/>
        <v>7416071.0200000014</v>
      </c>
      <c r="CH11" s="156">
        <f t="shared" si="4"/>
        <v>6498037.6500000013</v>
      </c>
      <c r="CI11" s="72">
        <f t="shared" si="4"/>
        <v>6938064.8399999999</v>
      </c>
      <c r="CJ11" s="156">
        <f t="shared" si="4"/>
        <v>6202747.9900000002</v>
      </c>
      <c r="CK11" s="264"/>
      <c r="CL11" s="72">
        <f t="shared" ref="CL11:CM11" si="5">SUM(CL6:CL10)</f>
        <v>8094009.3099999987</v>
      </c>
      <c r="CM11" s="156">
        <f t="shared" si="5"/>
        <v>7018684.4899999993</v>
      </c>
      <c r="CN11" s="72">
        <f t="shared" ref="CN11:CO11" si="6">SUM(CN6:CN10)</f>
        <v>6056782.7499999991</v>
      </c>
      <c r="CO11" s="156">
        <f t="shared" si="6"/>
        <v>5401572.9699999997</v>
      </c>
      <c r="CP11" s="72">
        <f t="shared" ref="CP11:CQ11" si="7">SUM(CP6:CP10)</f>
        <v>6030577.2100000009</v>
      </c>
      <c r="CQ11" s="156">
        <f t="shared" si="7"/>
        <v>5345279.0599999996</v>
      </c>
      <c r="CR11" s="72">
        <f t="shared" ref="CR11:CS11" si="8">SUM(CR6:CR10)</f>
        <v>8446696.4500000011</v>
      </c>
      <c r="CS11" s="156">
        <f t="shared" si="8"/>
        <v>7261096.9199999999</v>
      </c>
      <c r="CT11" s="72">
        <f t="shared" ref="CT11:CU11" si="9">SUM(CT6:CT10)</f>
        <v>7756215.6199999992</v>
      </c>
      <c r="CU11" s="156">
        <f t="shared" si="9"/>
        <v>6974209.1299999999</v>
      </c>
      <c r="CV11" s="72">
        <f t="shared" ref="CV11:CW11" si="10">SUM(CV6:CV10)</f>
        <v>9916291.4500000011</v>
      </c>
      <c r="CW11" s="156">
        <f t="shared" si="10"/>
        <v>9107581.6699999999</v>
      </c>
      <c r="CX11" s="72">
        <f t="shared" ref="CX11:CY11" si="11">SUM(CX6:CX10)</f>
        <v>19561074.539999999</v>
      </c>
      <c r="CY11" s="156">
        <f t="shared" si="11"/>
        <v>18119679.740000002</v>
      </c>
      <c r="CZ11" s="72">
        <f t="shared" ref="CZ11:DA11" si="12">SUM(CZ6:CZ10)</f>
        <v>24362846.569999997</v>
      </c>
      <c r="DA11" s="156">
        <f t="shared" si="12"/>
        <v>23088843.449999999</v>
      </c>
      <c r="DB11" s="72">
        <f t="shared" ref="DB11:DC11" si="13">SUM(DB6:DB10)</f>
        <v>23271651.889999997</v>
      </c>
      <c r="DC11" s="156">
        <f t="shared" si="13"/>
        <v>21929123.199999999</v>
      </c>
      <c r="DD11" s="72">
        <f t="shared" ref="DD11:DE11" si="14">SUM(DD6:DD10)</f>
        <v>19168752.670000002</v>
      </c>
      <c r="DE11" s="156">
        <f t="shared" si="14"/>
        <v>17287592.350000001</v>
      </c>
      <c r="DF11" s="72">
        <f t="shared" ref="DF11:DG11" si="15">SUM(DF6:DF10)</f>
        <v>10159581.969999999</v>
      </c>
      <c r="DG11" s="156">
        <f t="shared" si="15"/>
        <v>9359004.0500000026</v>
      </c>
      <c r="DH11" s="72">
        <f t="shared" ref="DH11:DI11" si="16">SUM(DH6:DH10)</f>
        <v>6274559.6000000006</v>
      </c>
      <c r="DI11" s="156">
        <f t="shared" si="16"/>
        <v>5463787.25</v>
      </c>
      <c r="DJ11" s="264"/>
      <c r="DK11" s="72">
        <f t="shared" ref="DK11:DL11" si="17">SUM(DK6:DK10)</f>
        <v>9304825.4000000004</v>
      </c>
      <c r="DL11" s="156">
        <f t="shared" si="17"/>
        <v>7987116.3699999982</v>
      </c>
      <c r="DM11" s="72">
        <f t="shared" ref="DM11:DN11" si="18">SUM(DM6:DM10)</f>
        <v>6727108.1700000009</v>
      </c>
      <c r="DN11" s="156">
        <f t="shared" si="18"/>
        <v>5866584.9199999999</v>
      </c>
      <c r="DO11" s="72">
        <f t="shared" ref="DO11:DP11" si="19">SUM(DO6:DO10)</f>
        <v>7720288.1099999994</v>
      </c>
      <c r="DP11" s="156">
        <f t="shared" si="19"/>
        <v>6876045.1199999992</v>
      </c>
      <c r="DQ11" s="264"/>
      <c r="DR11" s="72">
        <f t="shared" ref="DR11:DS11" si="20">SUM(DR6:DR10)</f>
        <v>5722940.0200000005</v>
      </c>
      <c r="DS11" s="156">
        <f t="shared" si="20"/>
        <v>4340783.97</v>
      </c>
      <c r="DT11" s="72">
        <f t="shared" ref="DT11:DU11" si="21">SUM(DT6:DT10)</f>
        <v>1818091.1700000002</v>
      </c>
      <c r="DU11" s="156">
        <f t="shared" si="21"/>
        <v>1360089.9599999997</v>
      </c>
      <c r="DV11" s="72">
        <f t="shared" ref="DV11:DW11" si="22">SUM(DV6:DV10)</f>
        <v>4403779.9199999981</v>
      </c>
      <c r="DW11" s="156">
        <f t="shared" si="22"/>
        <v>3716799.4299999988</v>
      </c>
      <c r="DX11" s="264"/>
      <c r="DY11" s="72">
        <f t="shared" ref="DY11:DZ11" si="23">SUM(DY6:DY10)</f>
        <v>17285039.250000004</v>
      </c>
      <c r="DZ11" s="156">
        <f t="shared" si="23"/>
        <v>15326879.18</v>
      </c>
      <c r="EA11" s="72">
        <f t="shared" ref="EA11:EB11" si="24">SUM(EA6:EA10)</f>
        <v>24283345.469999999</v>
      </c>
      <c r="EB11" s="156">
        <f t="shared" si="24"/>
        <v>22648542.949999996</v>
      </c>
      <c r="EC11" s="72">
        <f t="shared" ref="EC11:ED11" si="25">SUM(EC6:EC10)</f>
        <v>26852840.969999999</v>
      </c>
      <c r="ED11" s="156">
        <f t="shared" si="25"/>
        <v>24495272.429999996</v>
      </c>
      <c r="EE11" s="264"/>
      <c r="EF11" s="72">
        <f t="shared" ref="EF11:EK11" si="26">SUM(EF6:EF10)</f>
        <v>22715110.27</v>
      </c>
      <c r="EG11" s="156">
        <f t="shared" si="26"/>
        <v>20035808.259999994</v>
      </c>
      <c r="EH11" s="72">
        <f t="shared" si="26"/>
        <v>11279711.890000002</v>
      </c>
      <c r="EI11" s="156">
        <f t="shared" si="26"/>
        <v>10166616.140000001</v>
      </c>
      <c r="EJ11" s="72">
        <f t="shared" si="26"/>
        <v>6851174.200000003</v>
      </c>
      <c r="EK11" s="156">
        <f t="shared" si="26"/>
        <v>5867609.7199999997</v>
      </c>
      <c r="EL11" s="264"/>
      <c r="EM11" s="72">
        <f t="shared" ref="EM11:ER11" si="27">SUM(EM6:EM10)</f>
        <v>10584223.409999998</v>
      </c>
      <c r="EN11" s="156">
        <f t="shared" si="27"/>
        <v>9244688.5700000003</v>
      </c>
      <c r="EO11" s="72">
        <f t="shared" si="27"/>
        <v>9526885.0499999989</v>
      </c>
      <c r="EP11" s="156">
        <f t="shared" si="27"/>
        <v>8740083.8399999999</v>
      </c>
      <c r="EQ11" s="72">
        <f t="shared" si="27"/>
        <v>9990290.629999999</v>
      </c>
      <c r="ER11" s="156">
        <f t="shared" si="27"/>
        <v>9076567.75</v>
      </c>
      <c r="ES11" s="264"/>
      <c r="ET11" s="72">
        <f t="shared" ref="ET11:EY11" si="28">SUM(ET6:ET10)</f>
        <v>13292810.799999999</v>
      </c>
      <c r="EU11" s="156">
        <f t="shared" si="28"/>
        <v>11609230.620000001</v>
      </c>
      <c r="EV11" s="72">
        <f t="shared" si="28"/>
        <v>12346848.190000003</v>
      </c>
      <c r="EW11" s="156">
        <f t="shared" si="28"/>
        <v>11444873.330000002</v>
      </c>
      <c r="EX11" s="72">
        <f t="shared" si="28"/>
        <v>15905540.51</v>
      </c>
      <c r="EY11" s="156">
        <f t="shared" si="28"/>
        <v>14512518.760000002</v>
      </c>
      <c r="EZ11" s="264"/>
      <c r="FA11" s="72">
        <f t="shared" ref="FA11:FF11" si="29">SUM(FA6:FA10)</f>
        <v>29109747.800000001</v>
      </c>
      <c r="FB11" s="156">
        <f t="shared" si="29"/>
        <v>26260314.460000001</v>
      </c>
      <c r="FC11" s="72">
        <f t="shared" si="29"/>
        <v>33048898.729999997</v>
      </c>
      <c r="FD11" s="156">
        <f t="shared" si="29"/>
        <v>31349765.419999991</v>
      </c>
      <c r="FE11" s="72">
        <f t="shared" si="29"/>
        <v>30194210.170000002</v>
      </c>
      <c r="FF11" s="156">
        <f t="shared" si="29"/>
        <v>27405379.560000006</v>
      </c>
      <c r="FG11" s="264"/>
      <c r="FH11" s="72">
        <f t="shared" ref="FH11:FM11" si="30">SUM(FH6:FH10)</f>
        <v>24560617.140000004</v>
      </c>
      <c r="FI11" s="156">
        <f t="shared" si="30"/>
        <v>22064021.960000008</v>
      </c>
      <c r="FJ11" s="72">
        <f t="shared" si="30"/>
        <v>12553654.82</v>
      </c>
      <c r="FK11" s="156">
        <f t="shared" si="30"/>
        <v>11244795.65</v>
      </c>
      <c r="FL11" s="72">
        <f t="shared" si="30"/>
        <v>8912933.209999999</v>
      </c>
      <c r="FM11" s="156">
        <f t="shared" si="30"/>
        <v>8254223.2000000002</v>
      </c>
      <c r="FN11" s="72">
        <f>SUM(FN6:FN10)</f>
        <v>13050441.310000002</v>
      </c>
      <c r="FO11" s="156">
        <f t="shared" ref="FO11" si="31">SUM(FO6:FO10)</f>
        <v>10996303.800000001</v>
      </c>
      <c r="FP11" s="72">
        <f t="shared" ref="FP11:FQ11" si="32">SUM(FP6:FP10)</f>
        <v>10376754.74</v>
      </c>
      <c r="FQ11" s="156">
        <f t="shared" si="32"/>
        <v>9694011.7600000016</v>
      </c>
      <c r="FR11" s="72">
        <f t="shared" ref="FR11:GN11" si="33">SUM(FR6:FR10)</f>
        <v>11951104.520000001</v>
      </c>
      <c r="FS11" s="156">
        <f t="shared" si="33"/>
        <v>11313892.129999999</v>
      </c>
      <c r="FT11" s="264"/>
      <c r="FU11" s="72">
        <f t="shared" si="33"/>
        <v>15360243.93</v>
      </c>
      <c r="FV11" s="156">
        <f t="shared" si="33"/>
        <v>13304364.989999998</v>
      </c>
      <c r="FW11" s="72">
        <f t="shared" si="33"/>
        <v>12253811.6</v>
      </c>
      <c r="FX11" s="156">
        <f t="shared" si="33"/>
        <v>11347908.640000001</v>
      </c>
      <c r="FY11" s="72">
        <f t="shared" si="33"/>
        <v>15769234.379999995</v>
      </c>
      <c r="FZ11" s="156">
        <f t="shared" si="33"/>
        <v>14474381.119999999</v>
      </c>
      <c r="GA11" s="264"/>
      <c r="GB11" s="72">
        <f t="shared" si="33"/>
        <v>28517987.95999999</v>
      </c>
      <c r="GC11" s="156">
        <f t="shared" si="33"/>
        <v>25479856.699999992</v>
      </c>
      <c r="GD11" s="72">
        <f t="shared" si="33"/>
        <v>36093476.140000001</v>
      </c>
      <c r="GE11" s="156">
        <f t="shared" si="33"/>
        <v>34114470.629999995</v>
      </c>
      <c r="GF11" s="72">
        <f t="shared" si="33"/>
        <v>33988799.080000006</v>
      </c>
      <c r="GG11" s="156">
        <f t="shared" si="33"/>
        <v>31614335.870000001</v>
      </c>
      <c r="GH11" s="264"/>
      <c r="GI11" s="72">
        <f t="shared" si="33"/>
        <v>28216355.780000005</v>
      </c>
      <c r="GJ11" s="156">
        <f t="shared" si="33"/>
        <v>25094771.809999995</v>
      </c>
      <c r="GK11" s="72">
        <f t="shared" si="33"/>
        <v>14434033.949999996</v>
      </c>
      <c r="GL11" s="156">
        <f t="shared" si="33"/>
        <v>13191190.49</v>
      </c>
      <c r="GM11" s="72">
        <f t="shared" si="33"/>
        <v>9375801.6100000013</v>
      </c>
      <c r="GN11" s="156">
        <f t="shared" si="33"/>
        <v>8371050.7800000012</v>
      </c>
      <c r="GO11" s="72">
        <f>SUM(GO6:GO10)</f>
        <v>13427161.819999997</v>
      </c>
      <c r="GP11" s="156">
        <f t="shared" ref="GP11:GT11" si="34">SUM(GP6:GP10)</f>
        <v>12016454.27</v>
      </c>
      <c r="GQ11" s="72">
        <f t="shared" si="34"/>
        <v>10867319.099999998</v>
      </c>
      <c r="GR11" s="156">
        <f t="shared" si="34"/>
        <v>9755366.5700000003</v>
      </c>
      <c r="GS11" s="72">
        <f t="shared" si="34"/>
        <v>11696521.23</v>
      </c>
      <c r="GT11" s="156">
        <f t="shared" si="34"/>
        <v>10833800.029999999</v>
      </c>
      <c r="GU11" s="264"/>
      <c r="GV11" s="72">
        <f t="shared" ref="GV11:HA11" si="35">SUM(GV6:GV10)</f>
        <v>15223401.669999998</v>
      </c>
      <c r="GW11" s="156">
        <f t="shared" si="35"/>
        <v>13304718.43</v>
      </c>
      <c r="GX11" s="72">
        <f t="shared" si="35"/>
        <v>12061229.450000001</v>
      </c>
      <c r="GY11" s="156">
        <f t="shared" si="35"/>
        <v>10916149.560000002</v>
      </c>
      <c r="GZ11" s="72">
        <f t="shared" si="35"/>
        <v>16685010.089999998</v>
      </c>
      <c r="HA11" s="156">
        <f t="shared" si="35"/>
        <v>15042735.450000001</v>
      </c>
      <c r="HB11" s="264"/>
      <c r="HC11" s="72">
        <f t="shared" ref="HC11:HH11" si="36">SUM(HC6:HC10)</f>
        <v>30578879.879999992</v>
      </c>
      <c r="HD11" s="156">
        <f t="shared" si="36"/>
        <v>27730949.149999995</v>
      </c>
      <c r="HE11" s="72">
        <f t="shared" si="36"/>
        <v>36335506.670000002</v>
      </c>
      <c r="HF11" s="156">
        <f t="shared" si="36"/>
        <v>33785889.780000001</v>
      </c>
      <c r="HG11" s="72">
        <f t="shared" si="36"/>
        <v>33974112.500000007</v>
      </c>
      <c r="HH11" s="156">
        <f t="shared" si="36"/>
        <v>31631817.020000003</v>
      </c>
      <c r="HI11" s="264"/>
      <c r="HJ11" s="72">
        <f t="shared" ref="HJ11:HO11" si="37">SUM(HJ6:HJ10)</f>
        <v>27154477.989999998</v>
      </c>
      <c r="HK11" s="156">
        <f t="shared" si="37"/>
        <v>24232701.43</v>
      </c>
      <c r="HL11" s="72">
        <f t="shared" si="37"/>
        <v>13299134.310000002</v>
      </c>
      <c r="HM11" s="156">
        <f t="shared" si="37"/>
        <v>11864563.130000003</v>
      </c>
      <c r="HN11" s="72">
        <f t="shared" si="37"/>
        <v>9567083.8099999987</v>
      </c>
      <c r="HO11" s="156">
        <f t="shared" si="37"/>
        <v>8592113.2700000014</v>
      </c>
      <c r="HP11" s="384"/>
      <c r="HQ11" s="72">
        <f>SUM(HQ6:HQ10)</f>
        <v>13630726.27</v>
      </c>
      <c r="HR11" s="156">
        <f t="shared" ref="HR11:HV11" si="38">SUM(HR6:HR10)</f>
        <v>12000149.670000002</v>
      </c>
      <c r="HS11" s="72">
        <f t="shared" si="38"/>
        <v>12026580.829999998</v>
      </c>
      <c r="HT11" s="156">
        <f t="shared" si="38"/>
        <v>11028537.709999999</v>
      </c>
      <c r="HU11" s="72">
        <f t="shared" si="38"/>
        <v>12060849.890000002</v>
      </c>
      <c r="HV11" s="156">
        <f t="shared" si="38"/>
        <v>11171871.32</v>
      </c>
      <c r="HW11" s="264"/>
      <c r="HX11" s="72">
        <f t="shared" ref="HX11:IC11" si="39">SUM(HX6:HX10)</f>
        <v>15322226.959999997</v>
      </c>
      <c r="HY11" s="156">
        <f t="shared" si="39"/>
        <v>13717337.76</v>
      </c>
      <c r="HZ11" s="72">
        <f t="shared" si="39"/>
        <v>11891874.84</v>
      </c>
      <c r="IA11" s="156">
        <f t="shared" si="39"/>
        <v>10630544.640000002</v>
      </c>
      <c r="IB11" s="72">
        <f t="shared" si="39"/>
        <v>16699502.609999999</v>
      </c>
      <c r="IC11" s="156">
        <f t="shared" si="39"/>
        <v>15172978.329999993</v>
      </c>
      <c r="ID11" s="264"/>
      <c r="IE11" s="72">
        <f t="shared" ref="IE11:IJ11" si="40">SUM(IE6:IE10)</f>
        <v>31144379.930000003</v>
      </c>
      <c r="IF11" s="156">
        <f t="shared" si="40"/>
        <v>28263426.059999995</v>
      </c>
      <c r="IG11" s="72">
        <f t="shared" si="40"/>
        <v>0</v>
      </c>
      <c r="IH11" s="156">
        <f t="shared" si="40"/>
        <v>0</v>
      </c>
      <c r="II11" s="72">
        <f t="shared" si="40"/>
        <v>0</v>
      </c>
      <c r="IJ11" s="156">
        <f t="shared" si="40"/>
        <v>0</v>
      </c>
      <c r="IK11" s="264"/>
      <c r="IL11" s="72">
        <f t="shared" ref="IL11:IQ11" si="41">SUM(IL6:IL10)</f>
        <v>0</v>
      </c>
      <c r="IM11" s="156">
        <f t="shared" si="41"/>
        <v>0</v>
      </c>
      <c r="IN11" s="72">
        <f t="shared" si="41"/>
        <v>0</v>
      </c>
      <c r="IO11" s="156">
        <f t="shared" si="41"/>
        <v>0</v>
      </c>
      <c r="IP11" s="72">
        <f t="shared" si="41"/>
        <v>0</v>
      </c>
      <c r="IQ11" s="156">
        <f t="shared" si="41"/>
        <v>0</v>
      </c>
    </row>
    <row r="12" spans="1:251">
      <c r="A12" s="68"/>
      <c r="B12" s="162"/>
      <c r="C12" s="163"/>
      <c r="D12" s="162"/>
      <c r="E12" s="163"/>
      <c r="F12" s="162"/>
      <c r="G12" s="163"/>
      <c r="H12" s="40"/>
      <c r="I12" s="40"/>
      <c r="J12" s="162"/>
      <c r="K12" s="163"/>
      <c r="L12" s="162"/>
      <c r="M12" s="163"/>
      <c r="N12" s="153"/>
      <c r="O12" s="160"/>
      <c r="P12" s="163"/>
      <c r="Q12" s="162"/>
      <c r="R12" s="164"/>
      <c r="S12" s="165"/>
      <c r="T12" s="164"/>
      <c r="U12" s="165"/>
      <c r="V12" s="164"/>
      <c r="W12" s="165"/>
      <c r="X12" s="166"/>
      <c r="Y12" s="165"/>
      <c r="Z12" s="164"/>
      <c r="AA12" s="165"/>
      <c r="AB12" s="164"/>
      <c r="AC12" s="165"/>
      <c r="AD12" s="164"/>
      <c r="AE12" s="165"/>
      <c r="AF12" s="164"/>
      <c r="AG12" s="165"/>
      <c r="AH12" s="164"/>
      <c r="AI12" s="165"/>
      <c r="AJ12" s="164"/>
      <c r="AK12" s="165"/>
      <c r="AL12" s="164"/>
      <c r="AM12" s="264"/>
      <c r="AN12" s="165"/>
      <c r="AO12" s="164"/>
      <c r="AP12" s="165"/>
      <c r="AQ12" s="164"/>
      <c r="AR12" s="165"/>
      <c r="AS12" s="164"/>
      <c r="AT12" s="165"/>
      <c r="AU12" s="164"/>
      <c r="AV12" s="165"/>
      <c r="AW12" s="164"/>
      <c r="AX12" s="165"/>
      <c r="AY12" s="164"/>
      <c r="AZ12" s="165"/>
      <c r="BA12" s="164"/>
      <c r="BB12" s="165"/>
      <c r="BC12" s="164"/>
      <c r="BD12" s="165"/>
      <c r="BE12" s="164"/>
      <c r="BF12" s="165"/>
      <c r="BG12" s="164"/>
      <c r="BH12" s="165"/>
      <c r="BI12" s="164"/>
      <c r="BJ12" s="165"/>
      <c r="BK12" s="164"/>
      <c r="BL12" s="264"/>
      <c r="BM12" s="165"/>
      <c r="BN12" s="164"/>
      <c r="BO12" s="347"/>
      <c r="BP12" s="164"/>
      <c r="BQ12" s="347"/>
      <c r="BR12" s="164"/>
      <c r="BS12" s="347"/>
      <c r="BT12" s="164"/>
      <c r="BU12" s="347"/>
      <c r="BV12" s="164"/>
      <c r="BW12" s="347"/>
      <c r="BX12" s="164"/>
      <c r="BY12" s="347"/>
      <c r="BZ12" s="164"/>
      <c r="CA12" s="347"/>
      <c r="CB12" s="164"/>
      <c r="CC12" s="347"/>
      <c r="CD12" s="164"/>
      <c r="CE12" s="347"/>
      <c r="CF12" s="164"/>
      <c r="CG12" s="347"/>
      <c r="CH12" s="164"/>
      <c r="CI12" s="347"/>
      <c r="CJ12" s="164"/>
      <c r="CK12" s="264"/>
      <c r="CL12" s="347"/>
      <c r="CM12" s="164"/>
      <c r="CN12" s="347"/>
      <c r="CO12" s="164"/>
      <c r="CP12" s="347"/>
      <c r="CQ12" s="164"/>
      <c r="CR12" s="347"/>
      <c r="CS12" s="164"/>
      <c r="CT12" s="347"/>
      <c r="CU12" s="164"/>
      <c r="CV12" s="347"/>
      <c r="CW12" s="164"/>
      <c r="CX12" s="347"/>
      <c r="CY12" s="164"/>
      <c r="CZ12" s="347"/>
      <c r="DA12" s="164"/>
      <c r="DB12" s="347"/>
      <c r="DC12" s="164"/>
      <c r="DD12" s="347"/>
      <c r="DE12" s="164"/>
      <c r="DF12" s="347"/>
      <c r="DG12" s="164"/>
      <c r="DH12" s="347"/>
      <c r="DI12" s="164"/>
      <c r="DJ12" s="264"/>
      <c r="DK12" s="347"/>
      <c r="DL12" s="164"/>
      <c r="DM12" s="347"/>
      <c r="DN12" s="164"/>
      <c r="DO12" s="347"/>
      <c r="DP12" s="164"/>
      <c r="DQ12" s="264"/>
      <c r="DR12" s="347"/>
      <c r="DS12" s="164"/>
      <c r="DT12" s="347"/>
      <c r="DU12" s="164"/>
      <c r="DV12" s="347"/>
      <c r="DW12" s="164"/>
      <c r="DX12" s="264"/>
      <c r="DY12" s="347"/>
      <c r="DZ12" s="164"/>
      <c r="EA12" s="347"/>
      <c r="EB12" s="164"/>
      <c r="EC12" s="347"/>
      <c r="ED12" s="164"/>
      <c r="EE12" s="264"/>
      <c r="EF12" s="347"/>
      <c r="EG12" s="164"/>
      <c r="EH12" s="347"/>
      <c r="EI12" s="164"/>
      <c r="EJ12" s="347"/>
      <c r="EK12" s="164"/>
      <c r="EL12" s="264"/>
      <c r="EM12" s="347"/>
      <c r="EN12" s="164"/>
      <c r="EO12" s="347"/>
      <c r="EP12" s="164"/>
      <c r="EQ12" s="347"/>
      <c r="ER12" s="164"/>
      <c r="ES12" s="264"/>
      <c r="ET12" s="347"/>
      <c r="EU12" s="164"/>
      <c r="EV12" s="347"/>
      <c r="EW12" s="164"/>
      <c r="EX12" s="347"/>
      <c r="EY12" s="164"/>
      <c r="EZ12" s="264"/>
      <c r="FA12" s="347"/>
      <c r="FB12" s="164"/>
      <c r="FC12" s="347"/>
      <c r="FD12" s="164"/>
      <c r="FE12" s="347"/>
      <c r="FF12" s="164"/>
      <c r="FG12" s="264"/>
      <c r="FH12" s="347"/>
      <c r="FI12" s="164"/>
      <c r="FJ12" s="347"/>
      <c r="FK12" s="164"/>
      <c r="FL12" s="347"/>
      <c r="FM12" s="164"/>
      <c r="FN12" s="347"/>
      <c r="FO12" s="164"/>
      <c r="FP12" s="347"/>
      <c r="FQ12" s="164"/>
      <c r="FR12" s="347"/>
      <c r="FS12" s="164"/>
      <c r="FT12" s="264"/>
      <c r="FU12" s="347"/>
      <c r="FV12" s="164"/>
      <c r="FW12" s="347"/>
      <c r="FX12" s="164"/>
      <c r="FY12" s="347"/>
      <c r="FZ12" s="164"/>
      <c r="GA12" s="264"/>
      <c r="GB12" s="347"/>
      <c r="GC12" s="164"/>
      <c r="GD12" s="347"/>
      <c r="GE12" s="164"/>
      <c r="GF12" s="347"/>
      <c r="GG12" s="164"/>
      <c r="GH12" s="264"/>
      <c r="GI12" s="347"/>
      <c r="GJ12" s="164"/>
      <c r="GK12" s="347"/>
      <c r="GL12" s="164"/>
      <c r="GM12" s="347"/>
      <c r="GN12" s="164"/>
      <c r="GO12" s="347"/>
      <c r="GP12" s="164"/>
      <c r="GQ12" s="347"/>
      <c r="GR12" s="164"/>
      <c r="GS12" s="347"/>
      <c r="GT12" s="164"/>
      <c r="GU12" s="264"/>
      <c r="GV12" s="347"/>
      <c r="GW12" s="164"/>
      <c r="GX12" s="347"/>
      <c r="GY12" s="164"/>
      <c r="GZ12" s="347"/>
      <c r="HA12" s="164"/>
      <c r="HB12" s="264"/>
      <c r="HC12" s="347"/>
      <c r="HD12" s="164"/>
      <c r="HE12" s="347"/>
      <c r="HF12" s="164"/>
      <c r="HG12" s="347"/>
      <c r="HH12" s="164"/>
      <c r="HI12" s="264"/>
      <c r="HJ12" s="347"/>
      <c r="HK12" s="164"/>
      <c r="HL12" s="347"/>
      <c r="HM12" s="164"/>
      <c r="HN12" s="347"/>
      <c r="HO12" s="164"/>
      <c r="HP12" s="383"/>
      <c r="HQ12" s="347"/>
      <c r="HR12" s="164"/>
      <c r="HS12" s="347"/>
      <c r="HT12" s="164"/>
      <c r="HU12" s="347"/>
      <c r="HV12" s="164"/>
      <c r="HW12" s="264"/>
      <c r="HX12" s="347"/>
      <c r="HY12" s="164"/>
      <c r="HZ12" s="347"/>
      <c r="IA12" s="164"/>
      <c r="IB12" s="347"/>
      <c r="IC12" s="164"/>
      <c r="ID12" s="264"/>
      <c r="IE12" s="347"/>
      <c r="IF12" s="164"/>
      <c r="IG12" s="347"/>
      <c r="IH12" s="164"/>
      <c r="II12" s="347"/>
      <c r="IJ12" s="164"/>
      <c r="IK12" s="264"/>
      <c r="IL12" s="347"/>
      <c r="IM12" s="164"/>
      <c r="IN12" s="347"/>
      <c r="IO12" s="164"/>
      <c r="IP12" s="347"/>
      <c r="IQ12" s="164"/>
    </row>
    <row r="13" spans="1:251">
      <c r="A13" s="74" t="s">
        <v>62</v>
      </c>
      <c r="B13" s="167">
        <v>283015</v>
      </c>
      <c r="C13" s="168">
        <v>240361</v>
      </c>
      <c r="D13" s="167">
        <v>301537</v>
      </c>
      <c r="E13" s="168">
        <v>268987</v>
      </c>
      <c r="F13" s="167">
        <v>295110</v>
      </c>
      <c r="G13" s="168">
        <v>247100</v>
      </c>
      <c r="H13" s="75">
        <v>322993</v>
      </c>
      <c r="I13" s="75">
        <v>260999</v>
      </c>
      <c r="J13" s="167">
        <v>24466</v>
      </c>
      <c r="K13" s="168">
        <v>20816</v>
      </c>
      <c r="L13" s="167">
        <v>540744</v>
      </c>
      <c r="M13" s="168">
        <v>483143</v>
      </c>
      <c r="N13" s="153"/>
      <c r="O13" s="167">
        <v>144662</v>
      </c>
      <c r="P13" s="168">
        <v>128630</v>
      </c>
      <c r="Q13" s="167">
        <v>12394</v>
      </c>
      <c r="R13" s="169">
        <v>10708</v>
      </c>
      <c r="S13" s="170">
        <v>350571</v>
      </c>
      <c r="T13" s="169">
        <v>305252</v>
      </c>
      <c r="U13" s="170">
        <v>178577</v>
      </c>
      <c r="V13" s="169">
        <v>143663</v>
      </c>
      <c r="W13" s="170">
        <v>198429</v>
      </c>
      <c r="X13" s="171">
        <v>167237</v>
      </c>
      <c r="Y13" s="170">
        <v>268977</v>
      </c>
      <c r="Z13" s="169">
        <v>227296</v>
      </c>
      <c r="AA13" s="170">
        <v>318344</v>
      </c>
      <c r="AB13" s="169">
        <v>276051</v>
      </c>
      <c r="AC13" s="170">
        <v>314521</v>
      </c>
      <c r="AD13" s="169">
        <v>279569</v>
      </c>
      <c r="AE13" s="170">
        <v>294796</v>
      </c>
      <c r="AF13" s="169">
        <v>265599</v>
      </c>
      <c r="AG13" s="170">
        <v>381290</v>
      </c>
      <c r="AH13" s="169">
        <v>329040</v>
      </c>
      <c r="AI13" s="170">
        <v>317825</v>
      </c>
      <c r="AJ13" s="169">
        <v>281761</v>
      </c>
      <c r="AK13" s="170">
        <v>360616</v>
      </c>
      <c r="AL13" s="169">
        <v>335370</v>
      </c>
      <c r="AM13" s="264"/>
      <c r="AN13" s="170">
        <v>157448</v>
      </c>
      <c r="AO13" s="169">
        <v>141987</v>
      </c>
      <c r="AP13" s="170">
        <v>55052</v>
      </c>
      <c r="AQ13" s="169">
        <v>40583</v>
      </c>
      <c r="AR13" s="170">
        <v>338838</v>
      </c>
      <c r="AS13" s="169">
        <v>288589</v>
      </c>
      <c r="AT13" s="170">
        <v>230565</v>
      </c>
      <c r="AU13" s="169">
        <v>168180</v>
      </c>
      <c r="AV13" s="170">
        <v>223114</v>
      </c>
      <c r="AW13" s="169">
        <v>197661</v>
      </c>
      <c r="AX13" s="170">
        <v>280002</v>
      </c>
      <c r="AY13" s="169">
        <v>228053</v>
      </c>
      <c r="AZ13" s="170">
        <v>186604</v>
      </c>
      <c r="BA13" s="169">
        <v>155411</v>
      </c>
      <c r="BB13" s="170">
        <v>337386</v>
      </c>
      <c r="BC13" s="169">
        <v>290685</v>
      </c>
      <c r="BD13" s="170">
        <v>284605</v>
      </c>
      <c r="BE13" s="169">
        <v>253540</v>
      </c>
      <c r="BF13" s="170">
        <v>324379</v>
      </c>
      <c r="BG13" s="169">
        <v>292538</v>
      </c>
      <c r="BH13" s="170">
        <v>264092</v>
      </c>
      <c r="BI13" s="169">
        <v>229228</v>
      </c>
      <c r="BJ13" s="170">
        <v>287564</v>
      </c>
      <c r="BK13" s="169">
        <v>252080</v>
      </c>
      <c r="BL13" s="264"/>
      <c r="BM13" s="170">
        <v>163602</v>
      </c>
      <c r="BN13" s="169">
        <v>143465</v>
      </c>
      <c r="BO13" s="348">
        <v>161690.56</v>
      </c>
      <c r="BP13" s="169">
        <v>118168.58</v>
      </c>
      <c r="BQ13" s="348">
        <v>180475.88999999998</v>
      </c>
      <c r="BR13" s="169">
        <v>155207.32999999999</v>
      </c>
      <c r="BS13" s="348">
        <v>260212.13999999998</v>
      </c>
      <c r="BT13" s="169">
        <v>212740.8</v>
      </c>
      <c r="BU13" s="348">
        <v>237326.62</v>
      </c>
      <c r="BV13" s="169">
        <v>196095.95</v>
      </c>
      <c r="BW13" s="348">
        <v>260437.81</v>
      </c>
      <c r="BX13" s="169">
        <v>221706.96999999997</v>
      </c>
      <c r="BY13" s="348">
        <v>392839.28</v>
      </c>
      <c r="BZ13" s="169">
        <v>331847.39999999997</v>
      </c>
      <c r="CA13" s="348">
        <v>450224.21</v>
      </c>
      <c r="CB13" s="169">
        <v>407068.87999999995</v>
      </c>
      <c r="CC13" s="348">
        <v>375104.10000000003</v>
      </c>
      <c r="CD13" s="169">
        <v>326783.52</v>
      </c>
      <c r="CE13" s="348">
        <v>395146.28</v>
      </c>
      <c r="CF13" s="169">
        <v>326718.92</v>
      </c>
      <c r="CG13" s="348">
        <v>341115.50000000006</v>
      </c>
      <c r="CH13" s="169">
        <v>308481.79000000004</v>
      </c>
      <c r="CI13" s="348">
        <v>338521.70999999996</v>
      </c>
      <c r="CJ13" s="169">
        <v>317625.68999999994</v>
      </c>
      <c r="CK13" s="264"/>
      <c r="CL13" s="348">
        <v>202942.99000000002</v>
      </c>
      <c r="CM13" s="169">
        <v>184490.53999999998</v>
      </c>
      <c r="CN13" s="348">
        <v>147205.08000000002</v>
      </c>
      <c r="CO13" s="169">
        <v>111693.67</v>
      </c>
      <c r="CP13" s="348">
        <v>119774.02000000002</v>
      </c>
      <c r="CQ13" s="169">
        <v>97518.48000000001</v>
      </c>
      <c r="CR13" s="348">
        <v>188630.8</v>
      </c>
      <c r="CS13" s="169">
        <v>156662.75999999998</v>
      </c>
      <c r="CT13" s="348">
        <v>193550.68</v>
      </c>
      <c r="CU13" s="169">
        <v>163947.19999999998</v>
      </c>
      <c r="CV13" s="348">
        <v>267517.14</v>
      </c>
      <c r="CW13" s="169">
        <v>234327.83</v>
      </c>
      <c r="CX13" s="348">
        <v>335787.02999999991</v>
      </c>
      <c r="CY13" s="169">
        <v>285562.21999999997</v>
      </c>
      <c r="CZ13" s="348">
        <v>340098.37</v>
      </c>
      <c r="DA13" s="169">
        <v>299452.09000000003</v>
      </c>
      <c r="DB13" s="348">
        <v>304747.92999999993</v>
      </c>
      <c r="DC13" s="169">
        <v>282518.56</v>
      </c>
      <c r="DD13" s="348">
        <v>395287.29000000004</v>
      </c>
      <c r="DE13" s="169">
        <v>351289.66000000003</v>
      </c>
      <c r="DF13" s="348">
        <v>243898.05999999997</v>
      </c>
      <c r="DG13" s="169">
        <v>212314.69000000003</v>
      </c>
      <c r="DH13" s="348">
        <v>219662.2</v>
      </c>
      <c r="DI13" s="169">
        <v>188197.69</v>
      </c>
      <c r="DJ13" s="264"/>
      <c r="DK13" s="348">
        <v>202802.84000000003</v>
      </c>
      <c r="DL13" s="169">
        <v>178935.96000000002</v>
      </c>
      <c r="DM13" s="348">
        <v>175521.43000000002</v>
      </c>
      <c r="DN13" s="169">
        <v>128739.18000000001</v>
      </c>
      <c r="DO13" s="348">
        <v>149713.34999999998</v>
      </c>
      <c r="DP13" s="169">
        <v>127158.94999999998</v>
      </c>
      <c r="DQ13" s="264"/>
      <c r="DR13" s="348">
        <v>148365.98000000001</v>
      </c>
      <c r="DS13" s="169">
        <v>114525.29</v>
      </c>
      <c r="DT13" s="348">
        <v>82198.570000000007</v>
      </c>
      <c r="DU13" s="169">
        <v>65412.12000000001</v>
      </c>
      <c r="DV13" s="348">
        <v>142461.88</v>
      </c>
      <c r="DW13" s="169">
        <v>125240.15999999999</v>
      </c>
      <c r="DX13" s="264"/>
      <c r="DY13" s="348">
        <v>348353.51999999996</v>
      </c>
      <c r="DZ13" s="169">
        <v>274365.64999999997</v>
      </c>
      <c r="EA13" s="348">
        <v>368611.01000000007</v>
      </c>
      <c r="EB13" s="169">
        <v>316863.36000000004</v>
      </c>
      <c r="EC13" s="348">
        <v>344473.87</v>
      </c>
      <c r="ED13" s="169">
        <v>295564.81</v>
      </c>
      <c r="EE13" s="264"/>
      <c r="EF13" s="348">
        <v>424601.75000000006</v>
      </c>
      <c r="EG13" s="169">
        <v>323138.79000000004</v>
      </c>
      <c r="EH13" s="348">
        <v>323722.68</v>
      </c>
      <c r="EI13" s="169">
        <v>275150.26</v>
      </c>
      <c r="EJ13" s="348">
        <v>357497.66</v>
      </c>
      <c r="EK13" s="169">
        <v>331117.25</v>
      </c>
      <c r="EL13" s="264"/>
      <c r="EM13" s="348">
        <v>280122.22000000003</v>
      </c>
      <c r="EN13" s="169">
        <v>249140.80999999997</v>
      </c>
      <c r="EO13" s="348">
        <v>300457.62</v>
      </c>
      <c r="EP13" s="169">
        <v>254762.17</v>
      </c>
      <c r="EQ13" s="348">
        <v>261114.47</v>
      </c>
      <c r="ER13" s="169">
        <v>219933.94999999998</v>
      </c>
      <c r="ES13" s="264"/>
      <c r="ET13" s="348">
        <v>324351.13</v>
      </c>
      <c r="EU13" s="169">
        <v>275456.08</v>
      </c>
      <c r="EV13" s="348">
        <v>271079.5</v>
      </c>
      <c r="EW13" s="169">
        <v>237735.60000000003</v>
      </c>
      <c r="EX13" s="348">
        <v>331594.23000000004</v>
      </c>
      <c r="EY13" s="169">
        <v>289370.04000000004</v>
      </c>
      <c r="EZ13" s="264"/>
      <c r="FA13" s="348">
        <v>509792.87999999995</v>
      </c>
      <c r="FB13" s="169">
        <v>404700.37999999995</v>
      </c>
      <c r="FC13" s="348">
        <v>449043.72000000003</v>
      </c>
      <c r="FD13" s="169">
        <v>396153.27</v>
      </c>
      <c r="FE13" s="348">
        <v>408384</v>
      </c>
      <c r="FF13" s="169">
        <v>364566.32</v>
      </c>
      <c r="FG13" s="264"/>
      <c r="FH13" s="348">
        <v>447292.87</v>
      </c>
      <c r="FI13" s="169">
        <v>392731.5</v>
      </c>
      <c r="FJ13" s="348">
        <v>367667.61000000004</v>
      </c>
      <c r="FK13" s="169">
        <v>324562.14</v>
      </c>
      <c r="FL13" s="348">
        <v>351004.34</v>
      </c>
      <c r="FM13" s="169">
        <v>319381.49000000005</v>
      </c>
      <c r="FN13" s="348">
        <v>283691.08999999997</v>
      </c>
      <c r="FO13" s="169">
        <v>252483.69</v>
      </c>
      <c r="FP13" s="348">
        <v>190812.05000000002</v>
      </c>
      <c r="FQ13" s="169">
        <v>152428.98000000001</v>
      </c>
      <c r="FR13" s="348">
        <v>260141.68</v>
      </c>
      <c r="FS13" s="169">
        <v>214965.65999999997</v>
      </c>
      <c r="FT13" s="264"/>
      <c r="FU13" s="348">
        <v>298881.07</v>
      </c>
      <c r="FV13" s="169">
        <v>244402.77</v>
      </c>
      <c r="FW13" s="348">
        <v>267679.04000000004</v>
      </c>
      <c r="FX13" s="169">
        <v>233550.85</v>
      </c>
      <c r="FY13" s="348">
        <v>354236.45</v>
      </c>
      <c r="FZ13" s="169">
        <v>312492.98</v>
      </c>
      <c r="GA13" s="264"/>
      <c r="GB13" s="348">
        <v>431701.44999999995</v>
      </c>
      <c r="GC13" s="169">
        <v>368396.20999999996</v>
      </c>
      <c r="GD13" s="348">
        <v>357731.35000000003</v>
      </c>
      <c r="GE13" s="169">
        <v>336555.93</v>
      </c>
      <c r="GF13" s="348">
        <v>435064.82999999996</v>
      </c>
      <c r="GG13" s="169">
        <v>397274.29</v>
      </c>
      <c r="GH13" s="264"/>
      <c r="GI13" s="348">
        <v>494714.36</v>
      </c>
      <c r="GJ13" s="169">
        <v>443134.92</v>
      </c>
      <c r="GK13" s="348">
        <v>355929.62999999995</v>
      </c>
      <c r="GL13" s="169">
        <v>323273.19</v>
      </c>
      <c r="GM13" s="348">
        <v>457230.06</v>
      </c>
      <c r="GN13" s="169">
        <v>409132.71</v>
      </c>
      <c r="GO13" s="348">
        <v>400211.54</v>
      </c>
      <c r="GP13" s="169">
        <v>313425.36000000004</v>
      </c>
      <c r="GQ13" s="348">
        <v>246002.01999999996</v>
      </c>
      <c r="GR13" s="169">
        <v>188269.17</v>
      </c>
      <c r="GS13" s="348">
        <v>298852.86</v>
      </c>
      <c r="GT13" s="169">
        <v>254122.63</v>
      </c>
      <c r="GU13" s="264"/>
      <c r="GV13" s="348">
        <v>361253.88</v>
      </c>
      <c r="GW13" s="169">
        <v>232548</v>
      </c>
      <c r="GX13" s="348">
        <v>297170.08</v>
      </c>
      <c r="GY13" s="169">
        <v>249107.15999999997</v>
      </c>
      <c r="GZ13" s="348">
        <v>412246.58999999997</v>
      </c>
      <c r="HA13" s="169">
        <v>334885.17</v>
      </c>
      <c r="HB13" s="264"/>
      <c r="HC13" s="348">
        <v>623236.42999999993</v>
      </c>
      <c r="HD13" s="169">
        <v>464797.94000000006</v>
      </c>
      <c r="HE13" s="348">
        <v>387485.60000000003</v>
      </c>
      <c r="HF13" s="169">
        <v>330402.08</v>
      </c>
      <c r="HG13" s="348">
        <v>448507.89</v>
      </c>
      <c r="HH13" s="169">
        <v>400458.94999999995</v>
      </c>
      <c r="HI13" s="264"/>
      <c r="HJ13" s="348">
        <v>616859.86999999988</v>
      </c>
      <c r="HK13" s="169">
        <v>482260.17</v>
      </c>
      <c r="HL13" s="348">
        <v>504575.73999999993</v>
      </c>
      <c r="HM13" s="169">
        <v>445265.85999999993</v>
      </c>
      <c r="HN13" s="348">
        <v>476276.58999999997</v>
      </c>
      <c r="HO13" s="169">
        <v>415526.38</v>
      </c>
      <c r="HP13" s="383"/>
      <c r="HQ13" s="348">
        <v>388086.66</v>
      </c>
      <c r="HR13" s="169">
        <v>261539.75000000003</v>
      </c>
      <c r="HS13" s="348">
        <v>300196.76</v>
      </c>
      <c r="HT13" s="169">
        <v>238659.46000000002</v>
      </c>
      <c r="HU13" s="348">
        <v>280234.09999999998</v>
      </c>
      <c r="HV13" s="169">
        <v>235476.47999999998</v>
      </c>
      <c r="HW13" s="264"/>
      <c r="HX13" s="348">
        <v>320228.77999999997</v>
      </c>
      <c r="HY13" s="169">
        <v>251294.08999999997</v>
      </c>
      <c r="HZ13" s="348">
        <v>319491.27</v>
      </c>
      <c r="IA13" s="169">
        <v>257934.49000000002</v>
      </c>
      <c r="IB13" s="348">
        <v>421190.14</v>
      </c>
      <c r="IC13" s="169">
        <v>351202.43</v>
      </c>
      <c r="ID13" s="264"/>
      <c r="IE13" s="348">
        <v>514351.21</v>
      </c>
      <c r="IF13" s="169">
        <v>427456.19999999995</v>
      </c>
      <c r="IG13" s="348"/>
      <c r="IH13" s="169"/>
      <c r="II13" s="348"/>
      <c r="IJ13" s="169"/>
      <c r="IK13" s="264"/>
      <c r="IL13" s="348"/>
      <c r="IM13" s="169"/>
      <c r="IN13" s="348"/>
      <c r="IO13" s="169"/>
      <c r="IP13" s="348"/>
      <c r="IQ13" s="169"/>
    </row>
    <row r="14" spans="1:251">
      <c r="A14" s="74" t="s">
        <v>63</v>
      </c>
      <c r="B14" s="167">
        <v>808772</v>
      </c>
      <c r="C14" s="168">
        <v>767497</v>
      </c>
      <c r="D14" s="167">
        <v>604756</v>
      </c>
      <c r="E14" s="168">
        <v>567508</v>
      </c>
      <c r="F14" s="167">
        <v>630834</v>
      </c>
      <c r="G14" s="168">
        <v>568831</v>
      </c>
      <c r="H14" s="75">
        <v>727295</v>
      </c>
      <c r="I14" s="75">
        <v>654993</v>
      </c>
      <c r="J14" s="167">
        <v>375144</v>
      </c>
      <c r="K14" s="168">
        <v>359755</v>
      </c>
      <c r="L14" s="167">
        <v>413244</v>
      </c>
      <c r="M14" s="168">
        <v>396163</v>
      </c>
      <c r="N14" s="153"/>
      <c r="O14" s="167">
        <v>286663</v>
      </c>
      <c r="P14" s="168">
        <v>255409</v>
      </c>
      <c r="Q14" s="167">
        <v>182226</v>
      </c>
      <c r="R14" s="169">
        <v>156295</v>
      </c>
      <c r="S14" s="170">
        <v>302072</v>
      </c>
      <c r="T14" s="169">
        <v>288348</v>
      </c>
      <c r="U14" s="170">
        <v>252130</v>
      </c>
      <c r="V14" s="169">
        <v>223388</v>
      </c>
      <c r="W14" s="170">
        <v>276008</v>
      </c>
      <c r="X14" s="171">
        <v>257351</v>
      </c>
      <c r="Y14" s="170">
        <v>459405</v>
      </c>
      <c r="Z14" s="169">
        <v>436439</v>
      </c>
      <c r="AA14" s="170">
        <v>696262</v>
      </c>
      <c r="AB14" s="169">
        <v>665904</v>
      </c>
      <c r="AC14" s="170">
        <v>599908</v>
      </c>
      <c r="AD14" s="169">
        <v>585893</v>
      </c>
      <c r="AE14" s="170">
        <v>476404</v>
      </c>
      <c r="AF14" s="169">
        <v>446819</v>
      </c>
      <c r="AG14" s="170">
        <v>758538</v>
      </c>
      <c r="AH14" s="169">
        <v>683406</v>
      </c>
      <c r="AI14" s="170">
        <v>378359</v>
      </c>
      <c r="AJ14" s="169">
        <v>360714</v>
      </c>
      <c r="AK14" s="170">
        <v>335519</v>
      </c>
      <c r="AL14" s="169">
        <v>322682</v>
      </c>
      <c r="AM14" s="264"/>
      <c r="AN14" s="170">
        <v>157050</v>
      </c>
      <c r="AO14" s="169">
        <v>131087</v>
      </c>
      <c r="AP14" s="170">
        <v>259757</v>
      </c>
      <c r="AQ14" s="169">
        <v>249131</v>
      </c>
      <c r="AR14" s="170">
        <v>256174</v>
      </c>
      <c r="AS14" s="169">
        <v>240747</v>
      </c>
      <c r="AT14" s="170">
        <v>292937</v>
      </c>
      <c r="AU14" s="169">
        <v>272733</v>
      </c>
      <c r="AV14" s="170">
        <v>263648</v>
      </c>
      <c r="AW14" s="169">
        <v>252710</v>
      </c>
      <c r="AX14" s="170">
        <v>368105</v>
      </c>
      <c r="AY14" s="169">
        <v>343258</v>
      </c>
      <c r="AZ14" s="170">
        <v>364722</v>
      </c>
      <c r="BA14" s="169">
        <v>337686</v>
      </c>
      <c r="BB14" s="170">
        <v>915275</v>
      </c>
      <c r="BC14" s="169">
        <v>864549</v>
      </c>
      <c r="BD14" s="170">
        <v>657688</v>
      </c>
      <c r="BE14" s="169">
        <v>614480</v>
      </c>
      <c r="BF14" s="170">
        <v>916880</v>
      </c>
      <c r="BG14" s="169">
        <v>837832</v>
      </c>
      <c r="BH14" s="170">
        <v>432983</v>
      </c>
      <c r="BI14" s="169">
        <v>413333</v>
      </c>
      <c r="BJ14" s="170">
        <v>349839</v>
      </c>
      <c r="BK14" s="169">
        <v>337751</v>
      </c>
      <c r="BL14" s="264"/>
      <c r="BM14" s="170">
        <v>253430</v>
      </c>
      <c r="BN14" s="169">
        <v>224571</v>
      </c>
      <c r="BO14" s="348">
        <v>358442.29000000004</v>
      </c>
      <c r="BP14" s="169">
        <v>311155.93000000005</v>
      </c>
      <c r="BQ14" s="348">
        <v>236869.56999999998</v>
      </c>
      <c r="BR14" s="169">
        <v>220806.67</v>
      </c>
      <c r="BS14" s="348">
        <v>417357.27000000008</v>
      </c>
      <c r="BT14" s="169">
        <v>368094.11000000004</v>
      </c>
      <c r="BU14" s="348">
        <v>254135.2</v>
      </c>
      <c r="BV14" s="169">
        <v>235423.28000000003</v>
      </c>
      <c r="BW14" s="348">
        <v>421594.53999999992</v>
      </c>
      <c r="BX14" s="169">
        <v>398361.62999999995</v>
      </c>
      <c r="BY14" s="348">
        <v>866835.15999999968</v>
      </c>
      <c r="BZ14" s="169">
        <v>813418.23999999976</v>
      </c>
      <c r="CA14" s="348">
        <v>2153168.25</v>
      </c>
      <c r="CB14" s="169">
        <v>2107403.1199999996</v>
      </c>
      <c r="CC14" s="348">
        <v>727599.51999999979</v>
      </c>
      <c r="CD14" s="169">
        <v>667530.2799999998</v>
      </c>
      <c r="CE14" s="348">
        <v>938305.80999999982</v>
      </c>
      <c r="CF14" s="169">
        <v>879091.89999999991</v>
      </c>
      <c r="CG14" s="348">
        <v>574229.6100000001</v>
      </c>
      <c r="CH14" s="169">
        <v>542652.01</v>
      </c>
      <c r="CI14" s="348">
        <v>452401.83000000007</v>
      </c>
      <c r="CJ14" s="169">
        <v>428135.49000000011</v>
      </c>
      <c r="CK14" s="264"/>
      <c r="CL14" s="348">
        <v>493515.63000000006</v>
      </c>
      <c r="CM14" s="169">
        <v>450687.97000000003</v>
      </c>
      <c r="CN14" s="348">
        <v>224251.24000000002</v>
      </c>
      <c r="CO14" s="169">
        <v>210539.45000000004</v>
      </c>
      <c r="CP14" s="348">
        <v>295103.13</v>
      </c>
      <c r="CQ14" s="169">
        <v>273144.71000000002</v>
      </c>
      <c r="CR14" s="348">
        <v>411032.49999999994</v>
      </c>
      <c r="CS14" s="169">
        <v>360459.55</v>
      </c>
      <c r="CT14" s="348">
        <v>286750.29000000004</v>
      </c>
      <c r="CU14" s="169">
        <v>266888.28000000003</v>
      </c>
      <c r="CV14" s="348">
        <v>453863.69999999984</v>
      </c>
      <c r="CW14" s="169">
        <v>427523.79999999993</v>
      </c>
      <c r="CX14" s="348">
        <v>1022564.41</v>
      </c>
      <c r="CY14" s="169">
        <v>954293.41</v>
      </c>
      <c r="CZ14" s="348">
        <v>889006.98</v>
      </c>
      <c r="DA14" s="169">
        <v>836186.66</v>
      </c>
      <c r="DB14" s="348">
        <v>1038162.98</v>
      </c>
      <c r="DC14" s="169">
        <v>986714.36</v>
      </c>
      <c r="DD14" s="348">
        <v>1436488.0700000003</v>
      </c>
      <c r="DE14" s="169">
        <v>1366024.58</v>
      </c>
      <c r="DF14" s="348">
        <v>744394.5</v>
      </c>
      <c r="DG14" s="169">
        <v>719540.35999999987</v>
      </c>
      <c r="DH14" s="348">
        <v>553102.72</v>
      </c>
      <c r="DI14" s="169">
        <v>525516.79</v>
      </c>
      <c r="DJ14" s="264"/>
      <c r="DK14" s="348">
        <v>519740.81</v>
      </c>
      <c r="DL14" s="169">
        <v>461837.24</v>
      </c>
      <c r="DM14" s="348">
        <v>348026.21</v>
      </c>
      <c r="DN14" s="169">
        <v>278949.56000000006</v>
      </c>
      <c r="DO14" s="348">
        <v>378081.13999999996</v>
      </c>
      <c r="DP14" s="169">
        <v>337325.25</v>
      </c>
      <c r="DQ14" s="264"/>
      <c r="DR14" s="348">
        <v>509659.75000000012</v>
      </c>
      <c r="DS14" s="169">
        <v>421750.00000000006</v>
      </c>
      <c r="DT14" s="348">
        <v>125549.61</v>
      </c>
      <c r="DU14" s="169">
        <v>95170.789999999979</v>
      </c>
      <c r="DV14" s="348">
        <v>261397.12000000002</v>
      </c>
      <c r="DW14" s="169">
        <v>227685.26000000004</v>
      </c>
      <c r="DX14" s="264"/>
      <c r="DY14" s="348">
        <v>870613.14000000013</v>
      </c>
      <c r="DZ14" s="169">
        <v>824057.69000000018</v>
      </c>
      <c r="EA14" s="348">
        <v>709774.39</v>
      </c>
      <c r="EB14" s="169">
        <v>645358.32000000007</v>
      </c>
      <c r="EC14" s="348">
        <v>730808.98</v>
      </c>
      <c r="ED14" s="169">
        <v>651658.72999999986</v>
      </c>
      <c r="EE14" s="264"/>
      <c r="EF14" s="348">
        <v>1215539.72</v>
      </c>
      <c r="EG14" s="169">
        <v>1129647.53</v>
      </c>
      <c r="EH14" s="348">
        <v>507104.94</v>
      </c>
      <c r="EI14" s="169">
        <v>468152.34</v>
      </c>
      <c r="EJ14" s="348">
        <v>427732.77999999997</v>
      </c>
      <c r="EK14" s="169">
        <v>385303.49000000005</v>
      </c>
      <c r="EL14" s="264"/>
      <c r="EM14" s="348">
        <v>412760.00000000006</v>
      </c>
      <c r="EN14" s="169">
        <v>360370.94</v>
      </c>
      <c r="EO14" s="348">
        <v>299253.05000000005</v>
      </c>
      <c r="EP14" s="169">
        <v>266175.90000000002</v>
      </c>
      <c r="EQ14" s="348">
        <v>318454.17000000004</v>
      </c>
      <c r="ER14" s="169">
        <v>263804.65000000002</v>
      </c>
      <c r="ES14" s="264"/>
      <c r="ET14" s="348">
        <v>549812.32000000007</v>
      </c>
      <c r="EU14" s="169">
        <v>496980.35</v>
      </c>
      <c r="EV14" s="348">
        <v>457618.32</v>
      </c>
      <c r="EW14" s="169">
        <v>403862.52999999997</v>
      </c>
      <c r="EX14" s="348">
        <v>620399.99000000011</v>
      </c>
      <c r="EY14" s="169">
        <v>559460.24000000011</v>
      </c>
      <c r="EZ14" s="264"/>
      <c r="FA14" s="348">
        <v>1089642.7100000002</v>
      </c>
      <c r="FB14" s="169">
        <v>1008211.4900000003</v>
      </c>
      <c r="FC14" s="348">
        <v>957409.21</v>
      </c>
      <c r="FD14" s="169">
        <v>857457.56999999983</v>
      </c>
      <c r="FE14" s="348">
        <v>842606.77</v>
      </c>
      <c r="FF14" s="169">
        <v>736323.44</v>
      </c>
      <c r="FG14" s="264"/>
      <c r="FH14" s="348">
        <v>1105013.0900000001</v>
      </c>
      <c r="FI14" s="169">
        <v>977531.14000000013</v>
      </c>
      <c r="FJ14" s="348">
        <v>817633.87</v>
      </c>
      <c r="FK14" s="169">
        <v>734416.30999999994</v>
      </c>
      <c r="FL14" s="348">
        <v>516373.88</v>
      </c>
      <c r="FM14" s="169">
        <v>462600.12</v>
      </c>
      <c r="FN14" s="348">
        <v>544838.5</v>
      </c>
      <c r="FO14" s="169">
        <v>477180.78</v>
      </c>
      <c r="FP14" s="348">
        <v>363146.55</v>
      </c>
      <c r="FQ14" s="169">
        <v>321082.32</v>
      </c>
      <c r="FR14" s="348">
        <v>424846.42</v>
      </c>
      <c r="FS14" s="169">
        <v>375373.4</v>
      </c>
      <c r="FT14" s="264"/>
      <c r="FU14" s="348">
        <v>583637.80999999994</v>
      </c>
      <c r="FV14" s="169">
        <v>504086.08</v>
      </c>
      <c r="FW14" s="348">
        <v>522473.61</v>
      </c>
      <c r="FX14" s="169">
        <v>438761.68999999994</v>
      </c>
      <c r="FY14" s="348">
        <v>705239.59000000008</v>
      </c>
      <c r="FZ14" s="169">
        <v>633885.31000000006</v>
      </c>
      <c r="GA14" s="264"/>
      <c r="GB14" s="348">
        <v>989368.14</v>
      </c>
      <c r="GC14" s="169">
        <v>882333.71</v>
      </c>
      <c r="GD14" s="348">
        <v>1064232.4999999998</v>
      </c>
      <c r="GE14" s="169">
        <v>991229.89999999991</v>
      </c>
      <c r="GF14" s="348">
        <v>1012328.94</v>
      </c>
      <c r="GG14" s="169">
        <v>893227.6100000001</v>
      </c>
      <c r="GH14" s="264"/>
      <c r="GI14" s="348">
        <v>1108489.8899999999</v>
      </c>
      <c r="GJ14" s="169">
        <v>978451.2</v>
      </c>
      <c r="GK14" s="348">
        <v>806768.90000000014</v>
      </c>
      <c r="GL14" s="169">
        <v>705686.0900000002</v>
      </c>
      <c r="GM14" s="348">
        <v>536982.98</v>
      </c>
      <c r="GN14" s="169">
        <v>466718.3</v>
      </c>
      <c r="GO14" s="348">
        <v>476043.18999999994</v>
      </c>
      <c r="GP14" s="169">
        <v>426756.72999999992</v>
      </c>
      <c r="GQ14" s="348">
        <v>367291.66999999993</v>
      </c>
      <c r="GR14" s="169">
        <v>324228.57</v>
      </c>
      <c r="GS14" s="348">
        <v>438796.12</v>
      </c>
      <c r="GT14" s="169">
        <v>386710.11</v>
      </c>
      <c r="GU14" s="264"/>
      <c r="GV14" s="348">
        <v>588605.88000000012</v>
      </c>
      <c r="GW14" s="169">
        <v>516562.84</v>
      </c>
      <c r="GX14" s="348">
        <v>530353.92999999993</v>
      </c>
      <c r="GY14" s="169">
        <v>477170.42</v>
      </c>
      <c r="GZ14" s="348">
        <v>737798.91999999993</v>
      </c>
      <c r="HA14" s="169">
        <v>608575.66</v>
      </c>
      <c r="HB14" s="264"/>
      <c r="HC14" s="348">
        <v>1532945.08</v>
      </c>
      <c r="HD14" s="169">
        <v>1394303.71</v>
      </c>
      <c r="HE14" s="348">
        <v>1111139.6100000001</v>
      </c>
      <c r="HF14" s="169">
        <v>993094.59000000008</v>
      </c>
      <c r="HG14" s="348">
        <v>1016061.3799999998</v>
      </c>
      <c r="HH14" s="169">
        <v>897959.99</v>
      </c>
      <c r="HI14" s="264"/>
      <c r="HJ14" s="348">
        <v>1644486.6300000004</v>
      </c>
      <c r="HK14" s="169">
        <v>1520840.5500000003</v>
      </c>
      <c r="HL14" s="348">
        <v>728113.69000000006</v>
      </c>
      <c r="HM14" s="169">
        <v>639798.87</v>
      </c>
      <c r="HN14" s="348">
        <v>619004.86</v>
      </c>
      <c r="HO14" s="169">
        <v>563825.89</v>
      </c>
      <c r="HP14" s="383"/>
      <c r="HQ14" s="348">
        <v>798978.09999999986</v>
      </c>
      <c r="HR14" s="169">
        <v>734227.73</v>
      </c>
      <c r="HS14" s="348">
        <v>405558.33</v>
      </c>
      <c r="HT14" s="169">
        <v>352080.08999999997</v>
      </c>
      <c r="HU14" s="348">
        <v>413107.66999999993</v>
      </c>
      <c r="HV14" s="169">
        <v>350388.63999999996</v>
      </c>
      <c r="HW14" s="264"/>
      <c r="HX14" s="348">
        <v>752507.62</v>
      </c>
      <c r="HY14" s="169">
        <v>678700.41999999993</v>
      </c>
      <c r="HZ14" s="348">
        <v>550656.90999999992</v>
      </c>
      <c r="IA14" s="169">
        <v>471266.05</v>
      </c>
      <c r="IB14" s="348">
        <v>655934.47</v>
      </c>
      <c r="IC14" s="169">
        <v>593834.64</v>
      </c>
      <c r="ID14" s="264"/>
      <c r="IE14" s="348">
        <v>1763606.5499999998</v>
      </c>
      <c r="IF14" s="169">
        <v>1622934.25</v>
      </c>
      <c r="IG14" s="348"/>
      <c r="IH14" s="169"/>
      <c r="II14" s="348"/>
      <c r="IJ14" s="169"/>
      <c r="IK14" s="264"/>
      <c r="IL14" s="348"/>
      <c r="IM14" s="169"/>
      <c r="IN14" s="348"/>
      <c r="IO14" s="169"/>
      <c r="IP14" s="348"/>
      <c r="IQ14" s="169"/>
    </row>
    <row r="15" spans="1:251">
      <c r="A15" s="74" t="s">
        <v>64</v>
      </c>
      <c r="B15" s="167">
        <v>1696921</v>
      </c>
      <c r="C15" s="168">
        <v>1408321</v>
      </c>
      <c r="D15" s="167">
        <v>842781</v>
      </c>
      <c r="E15" s="168">
        <v>769880</v>
      </c>
      <c r="F15" s="167">
        <v>1145379</v>
      </c>
      <c r="G15" s="168">
        <v>1048389</v>
      </c>
      <c r="H15" s="75">
        <v>1121648</v>
      </c>
      <c r="I15" s="75">
        <v>1033201</v>
      </c>
      <c r="J15" s="167">
        <v>142708</v>
      </c>
      <c r="K15" s="168">
        <v>140625</v>
      </c>
      <c r="L15" s="167">
        <v>1968306</v>
      </c>
      <c r="M15" s="168">
        <v>1832712</v>
      </c>
      <c r="N15" s="153"/>
      <c r="O15" s="167">
        <v>527101</v>
      </c>
      <c r="P15" s="168">
        <v>488141</v>
      </c>
      <c r="Q15" s="167">
        <v>251563</v>
      </c>
      <c r="R15" s="169">
        <v>209803</v>
      </c>
      <c r="S15" s="170">
        <v>864929</v>
      </c>
      <c r="T15" s="169">
        <v>744591</v>
      </c>
      <c r="U15" s="170">
        <v>491739</v>
      </c>
      <c r="V15" s="169">
        <v>475869</v>
      </c>
      <c r="W15" s="170">
        <v>1513072</v>
      </c>
      <c r="X15" s="171">
        <v>1375397</v>
      </c>
      <c r="Y15" s="170">
        <v>1093551</v>
      </c>
      <c r="Z15" s="169">
        <v>1020951</v>
      </c>
      <c r="AA15" s="170">
        <v>1236380</v>
      </c>
      <c r="AB15" s="169">
        <v>1014297</v>
      </c>
      <c r="AC15" s="170">
        <v>898510</v>
      </c>
      <c r="AD15" s="169">
        <v>842788</v>
      </c>
      <c r="AE15" s="170">
        <v>1183615</v>
      </c>
      <c r="AF15" s="169">
        <v>1061906</v>
      </c>
      <c r="AG15" s="170">
        <v>1421217</v>
      </c>
      <c r="AH15" s="169">
        <v>1282627</v>
      </c>
      <c r="AI15" s="170">
        <v>1102089</v>
      </c>
      <c r="AJ15" s="169">
        <v>1020130</v>
      </c>
      <c r="AK15" s="170">
        <v>962994</v>
      </c>
      <c r="AL15" s="169">
        <v>897837</v>
      </c>
      <c r="AM15" s="264"/>
      <c r="AN15" s="170">
        <v>897604</v>
      </c>
      <c r="AO15" s="169">
        <v>806980</v>
      </c>
      <c r="AP15" s="170">
        <v>263520</v>
      </c>
      <c r="AQ15" s="169">
        <v>234836</v>
      </c>
      <c r="AR15" s="170">
        <v>819990</v>
      </c>
      <c r="AS15" s="169">
        <v>689197</v>
      </c>
      <c r="AT15" s="170">
        <v>1009891</v>
      </c>
      <c r="AU15" s="169">
        <v>932322</v>
      </c>
      <c r="AV15" s="170">
        <v>1074927</v>
      </c>
      <c r="AW15" s="169">
        <v>1004056</v>
      </c>
      <c r="AX15" s="170">
        <v>1098437</v>
      </c>
      <c r="AY15" s="169">
        <v>991783</v>
      </c>
      <c r="AZ15" s="170">
        <v>1063181</v>
      </c>
      <c r="BA15" s="169">
        <v>845593</v>
      </c>
      <c r="BB15" s="170">
        <v>1226648</v>
      </c>
      <c r="BC15" s="169">
        <v>1143650</v>
      </c>
      <c r="BD15" s="170">
        <v>1157987</v>
      </c>
      <c r="BE15" s="169">
        <v>1076551</v>
      </c>
      <c r="BF15" s="170">
        <v>1591617</v>
      </c>
      <c r="BG15" s="169">
        <v>1466384</v>
      </c>
      <c r="BH15" s="170">
        <v>1142224</v>
      </c>
      <c r="BI15" s="169">
        <v>1067570</v>
      </c>
      <c r="BJ15" s="170">
        <v>700895</v>
      </c>
      <c r="BK15" s="169">
        <v>656233</v>
      </c>
      <c r="BL15" s="264"/>
      <c r="BM15" s="170">
        <v>697794</v>
      </c>
      <c r="BN15" s="169">
        <v>650309</v>
      </c>
      <c r="BO15" s="348">
        <v>402364.36</v>
      </c>
      <c r="BP15" s="169">
        <v>372344.08</v>
      </c>
      <c r="BQ15" s="348">
        <v>725256.77</v>
      </c>
      <c r="BR15" s="169">
        <v>662068.27</v>
      </c>
      <c r="BS15" s="348">
        <v>970793.15000000014</v>
      </c>
      <c r="BT15" s="169">
        <v>889222.60000000021</v>
      </c>
      <c r="BU15" s="348">
        <v>1128145.1099999999</v>
      </c>
      <c r="BV15" s="169">
        <v>1030119.7100000001</v>
      </c>
      <c r="BW15" s="348">
        <v>1086541.6099999999</v>
      </c>
      <c r="BX15" s="169">
        <v>1054099.26</v>
      </c>
      <c r="BY15" s="348">
        <v>1421508.5999999999</v>
      </c>
      <c r="BZ15" s="169">
        <v>1175251.52</v>
      </c>
      <c r="CA15" s="348">
        <v>1024362.4099999999</v>
      </c>
      <c r="CB15" s="169">
        <v>957791.14999999979</v>
      </c>
      <c r="CC15" s="348">
        <v>1514084.7</v>
      </c>
      <c r="CD15" s="169">
        <v>1448893.2500000002</v>
      </c>
      <c r="CE15" s="348">
        <v>1505602.9800000002</v>
      </c>
      <c r="CF15" s="169">
        <v>1460164.4400000002</v>
      </c>
      <c r="CG15" s="348">
        <v>1048895.8400000001</v>
      </c>
      <c r="CH15" s="169">
        <v>962364.18</v>
      </c>
      <c r="CI15" s="348">
        <v>1212942.04</v>
      </c>
      <c r="CJ15" s="169">
        <v>1168800.6399999999</v>
      </c>
      <c r="CK15" s="264"/>
      <c r="CL15" s="348">
        <v>725884.23</v>
      </c>
      <c r="CM15" s="169">
        <v>698050.34000000008</v>
      </c>
      <c r="CN15" s="348">
        <v>462863.08999999997</v>
      </c>
      <c r="CO15" s="169">
        <v>430916.46</v>
      </c>
      <c r="CP15" s="348">
        <v>618579.61</v>
      </c>
      <c r="CQ15" s="169">
        <v>569186.30999999994</v>
      </c>
      <c r="CR15" s="348">
        <v>1357829.2600000002</v>
      </c>
      <c r="CS15" s="169">
        <v>1263351.49</v>
      </c>
      <c r="CT15" s="348">
        <v>1156303.53</v>
      </c>
      <c r="CU15" s="169">
        <v>1076344.25</v>
      </c>
      <c r="CV15" s="348">
        <v>1187997.9900000002</v>
      </c>
      <c r="CW15" s="169">
        <v>1127766.75</v>
      </c>
      <c r="CX15" s="348">
        <v>1284782.3700000003</v>
      </c>
      <c r="CY15" s="169">
        <v>1079876.82</v>
      </c>
      <c r="CZ15" s="348">
        <v>913175.85000000009</v>
      </c>
      <c r="DA15" s="169">
        <v>852533.65999999992</v>
      </c>
      <c r="DB15" s="348">
        <v>1496082.7799999998</v>
      </c>
      <c r="DC15" s="169">
        <v>1430037.5999999999</v>
      </c>
      <c r="DD15" s="348">
        <v>1293166.74</v>
      </c>
      <c r="DE15" s="169">
        <v>1247661.6700000002</v>
      </c>
      <c r="DF15" s="348">
        <v>1146526.8099999998</v>
      </c>
      <c r="DG15" s="169">
        <v>1091825.6700000002</v>
      </c>
      <c r="DH15" s="348">
        <v>1091359.55</v>
      </c>
      <c r="DI15" s="169">
        <v>1006846.01</v>
      </c>
      <c r="DJ15" s="264"/>
      <c r="DK15" s="348">
        <v>803785.6599999998</v>
      </c>
      <c r="DL15" s="169">
        <v>717851.63</v>
      </c>
      <c r="DM15" s="348">
        <v>552180.39</v>
      </c>
      <c r="DN15" s="169">
        <v>473796.33999999997</v>
      </c>
      <c r="DO15" s="348">
        <v>659932.09</v>
      </c>
      <c r="DP15" s="169">
        <v>575982.1</v>
      </c>
      <c r="DQ15" s="264"/>
      <c r="DR15" s="348">
        <v>573953.57999999996</v>
      </c>
      <c r="DS15" s="169">
        <v>469986.83</v>
      </c>
      <c r="DT15" s="348">
        <v>197008</v>
      </c>
      <c r="DU15" s="169">
        <v>185397.53</v>
      </c>
      <c r="DV15" s="348">
        <v>300082.06</v>
      </c>
      <c r="DW15" s="169">
        <v>268772.94</v>
      </c>
      <c r="DX15" s="264"/>
      <c r="DY15" s="348">
        <v>692816.33</v>
      </c>
      <c r="DZ15" s="169">
        <v>638306.74</v>
      </c>
      <c r="EA15" s="348">
        <v>795005.29</v>
      </c>
      <c r="EB15" s="169">
        <v>716205.62999999989</v>
      </c>
      <c r="EC15" s="348">
        <v>1268249.1499999999</v>
      </c>
      <c r="ED15" s="169">
        <v>1092152.08</v>
      </c>
      <c r="EE15" s="264"/>
      <c r="EF15" s="348">
        <v>814442.00999999978</v>
      </c>
      <c r="EG15" s="169">
        <v>724559.0299999998</v>
      </c>
      <c r="EH15" s="348">
        <v>854038.58000000019</v>
      </c>
      <c r="EI15" s="169">
        <v>764109.4600000002</v>
      </c>
      <c r="EJ15" s="348">
        <v>543649.78</v>
      </c>
      <c r="EK15" s="169">
        <v>491340.41</v>
      </c>
      <c r="EL15" s="264"/>
      <c r="EM15" s="348">
        <v>513455.07</v>
      </c>
      <c r="EN15" s="169">
        <v>439586.11000000004</v>
      </c>
      <c r="EO15" s="348">
        <v>623443.62</v>
      </c>
      <c r="EP15" s="169">
        <v>562915.17999999993</v>
      </c>
      <c r="EQ15" s="348">
        <v>628305.43000000005</v>
      </c>
      <c r="ER15" s="169">
        <v>566851.9</v>
      </c>
      <c r="ES15" s="264"/>
      <c r="ET15" s="348">
        <v>926241.59999999986</v>
      </c>
      <c r="EU15" s="169">
        <v>832697.97</v>
      </c>
      <c r="EV15" s="348">
        <v>1064352.9200000002</v>
      </c>
      <c r="EW15" s="169">
        <v>943477.64</v>
      </c>
      <c r="EX15" s="348">
        <v>1404152.48</v>
      </c>
      <c r="EY15" s="169">
        <v>1222456.8499999999</v>
      </c>
      <c r="EZ15" s="264"/>
      <c r="FA15" s="348">
        <v>1342477.2300000004</v>
      </c>
      <c r="FB15" s="169">
        <v>1120419.3799999999</v>
      </c>
      <c r="FC15" s="348">
        <v>1521430.1300000001</v>
      </c>
      <c r="FD15" s="169">
        <v>1322084.6400000001</v>
      </c>
      <c r="FE15" s="348">
        <v>1890354.6799999997</v>
      </c>
      <c r="FF15" s="169">
        <v>1723617.0699999998</v>
      </c>
      <c r="FG15" s="264"/>
      <c r="FH15" s="348">
        <v>1427631.8700000003</v>
      </c>
      <c r="FI15" s="169">
        <v>1252498.81</v>
      </c>
      <c r="FJ15" s="348">
        <v>1663490.0599999998</v>
      </c>
      <c r="FK15" s="169">
        <v>1506413.5799999998</v>
      </c>
      <c r="FL15" s="348">
        <v>982981.27999999991</v>
      </c>
      <c r="FM15" s="169">
        <v>862754.45000000007</v>
      </c>
      <c r="FN15" s="348">
        <v>863619.37</v>
      </c>
      <c r="FO15" s="169">
        <v>714948.96</v>
      </c>
      <c r="FP15" s="348">
        <v>681813.17999999993</v>
      </c>
      <c r="FQ15" s="169">
        <v>624693.86</v>
      </c>
      <c r="FR15" s="348">
        <v>889330.09</v>
      </c>
      <c r="FS15" s="169">
        <v>776592.63</v>
      </c>
      <c r="FT15" s="264"/>
      <c r="FU15" s="348">
        <v>1151310.2499999998</v>
      </c>
      <c r="FV15" s="169">
        <v>1002271.04</v>
      </c>
      <c r="FW15" s="348">
        <v>1568472.63</v>
      </c>
      <c r="FX15" s="169">
        <v>1384734.7200000002</v>
      </c>
      <c r="FY15" s="348">
        <v>1618604.39</v>
      </c>
      <c r="FZ15" s="169">
        <v>1448187.32</v>
      </c>
      <c r="GA15" s="264"/>
      <c r="GB15" s="348">
        <v>1557745.8800000001</v>
      </c>
      <c r="GC15" s="169">
        <v>1241337.07</v>
      </c>
      <c r="GD15" s="348">
        <v>1516989.87</v>
      </c>
      <c r="GE15" s="169">
        <v>1328458.1399999999</v>
      </c>
      <c r="GF15" s="348">
        <v>1930612.61</v>
      </c>
      <c r="GG15" s="169">
        <v>1571595.31</v>
      </c>
      <c r="GH15" s="264"/>
      <c r="GI15" s="348">
        <v>1780578.2199999997</v>
      </c>
      <c r="GJ15" s="169">
        <v>1533328.0299999998</v>
      </c>
      <c r="GK15" s="348">
        <v>1649421.83</v>
      </c>
      <c r="GL15" s="169">
        <v>1469585.9</v>
      </c>
      <c r="GM15" s="348">
        <v>1683001.95</v>
      </c>
      <c r="GN15" s="169">
        <v>1547664.0499999998</v>
      </c>
      <c r="GO15" s="348">
        <v>926403.67999999993</v>
      </c>
      <c r="GP15" s="169">
        <v>847773.86</v>
      </c>
      <c r="GQ15" s="348">
        <v>749093.15999999992</v>
      </c>
      <c r="GR15" s="169">
        <v>673536.58</v>
      </c>
      <c r="GS15" s="348">
        <v>933356.72</v>
      </c>
      <c r="GT15" s="169">
        <v>850553.47</v>
      </c>
      <c r="GU15" s="264"/>
      <c r="GV15" s="348">
        <v>1201369.6499999999</v>
      </c>
      <c r="GW15" s="169">
        <v>1038537.1500000001</v>
      </c>
      <c r="GX15" s="348">
        <v>1536023.53</v>
      </c>
      <c r="GY15" s="169">
        <v>1277848.81</v>
      </c>
      <c r="GZ15" s="348">
        <v>1784821.3900000001</v>
      </c>
      <c r="HA15" s="169">
        <v>1598400.0600000003</v>
      </c>
      <c r="HB15" s="264"/>
      <c r="HC15" s="348">
        <v>1769514.59</v>
      </c>
      <c r="HD15" s="169">
        <v>1517878.78</v>
      </c>
      <c r="HE15" s="348">
        <v>1648385.6800000002</v>
      </c>
      <c r="HF15" s="169">
        <v>1367975.76</v>
      </c>
      <c r="HG15" s="348">
        <v>2064444.78</v>
      </c>
      <c r="HH15" s="169">
        <v>1807339.53</v>
      </c>
      <c r="HI15" s="264"/>
      <c r="HJ15" s="348">
        <v>1838564.2799999998</v>
      </c>
      <c r="HK15" s="169">
        <v>1564946.23</v>
      </c>
      <c r="HL15" s="348">
        <v>2059261.64</v>
      </c>
      <c r="HM15" s="169">
        <v>1795562.2</v>
      </c>
      <c r="HN15" s="348">
        <v>1198609.04</v>
      </c>
      <c r="HO15" s="169">
        <v>1058660.48</v>
      </c>
      <c r="HP15" s="383"/>
      <c r="HQ15" s="348">
        <v>956426.22000000009</v>
      </c>
      <c r="HR15" s="169">
        <v>802171.00999999989</v>
      </c>
      <c r="HS15" s="348">
        <v>850595.83000000007</v>
      </c>
      <c r="HT15" s="169">
        <v>784153.29</v>
      </c>
      <c r="HU15" s="348">
        <v>1055486.8999999999</v>
      </c>
      <c r="HV15" s="169">
        <v>972425.91999999993</v>
      </c>
      <c r="HW15" s="264"/>
      <c r="HX15" s="348">
        <v>1222799.3299999998</v>
      </c>
      <c r="HY15" s="169">
        <v>1068158.93</v>
      </c>
      <c r="HZ15" s="348">
        <v>1816653.35</v>
      </c>
      <c r="IA15" s="169">
        <v>1568710.8900000001</v>
      </c>
      <c r="IB15" s="348">
        <v>1939817.26</v>
      </c>
      <c r="IC15" s="169">
        <v>1751888.46</v>
      </c>
      <c r="ID15" s="264"/>
      <c r="IE15" s="348">
        <v>1903354.89</v>
      </c>
      <c r="IF15" s="169">
        <v>1521555.8800000001</v>
      </c>
      <c r="IG15" s="348"/>
      <c r="IH15" s="169"/>
      <c r="II15" s="348"/>
      <c r="IJ15" s="169"/>
      <c r="IK15" s="264"/>
      <c r="IL15" s="348"/>
      <c r="IM15" s="169"/>
      <c r="IN15" s="348"/>
      <c r="IO15" s="169"/>
      <c r="IP15" s="348"/>
      <c r="IQ15" s="169"/>
    </row>
    <row r="16" spans="1:251">
      <c r="A16" s="74" t="s">
        <v>65</v>
      </c>
      <c r="B16" s="167">
        <v>152851</v>
      </c>
      <c r="C16" s="168">
        <v>132614</v>
      </c>
      <c r="D16" s="167">
        <v>75337</v>
      </c>
      <c r="E16" s="168">
        <v>60218</v>
      </c>
      <c r="F16" s="167">
        <v>73534</v>
      </c>
      <c r="G16" s="168">
        <v>63342</v>
      </c>
      <c r="H16" s="75">
        <v>222289</v>
      </c>
      <c r="I16" s="75">
        <v>182586</v>
      </c>
      <c r="J16" s="167">
        <v>1431</v>
      </c>
      <c r="K16" s="168">
        <v>1431</v>
      </c>
      <c r="L16" s="167">
        <v>252540</v>
      </c>
      <c r="M16" s="168">
        <v>144708</v>
      </c>
      <c r="N16" s="153"/>
      <c r="O16" s="167">
        <v>123437</v>
      </c>
      <c r="P16" s="168">
        <v>95001</v>
      </c>
      <c r="Q16" s="167">
        <v>344</v>
      </c>
      <c r="R16" s="169">
        <v>344</v>
      </c>
      <c r="S16" s="170">
        <v>124658</v>
      </c>
      <c r="T16" s="169">
        <v>82788</v>
      </c>
      <c r="U16" s="170">
        <v>117809</v>
      </c>
      <c r="V16" s="169">
        <v>80767</v>
      </c>
      <c r="W16" s="170">
        <v>62619</v>
      </c>
      <c r="X16" s="171">
        <v>48212</v>
      </c>
      <c r="Y16" s="170">
        <v>52739</v>
      </c>
      <c r="Z16" s="169">
        <v>41881</v>
      </c>
      <c r="AA16" s="170">
        <v>225284</v>
      </c>
      <c r="AB16" s="169">
        <v>195226</v>
      </c>
      <c r="AC16" s="170">
        <v>65614</v>
      </c>
      <c r="AD16" s="169">
        <v>56442</v>
      </c>
      <c r="AE16" s="170">
        <v>67892</v>
      </c>
      <c r="AF16" s="169">
        <v>54305</v>
      </c>
      <c r="AG16" s="170">
        <v>248005</v>
      </c>
      <c r="AH16" s="169">
        <v>206410</v>
      </c>
      <c r="AI16" s="170">
        <v>141536</v>
      </c>
      <c r="AJ16" s="169">
        <v>84216</v>
      </c>
      <c r="AK16" s="170">
        <v>130581</v>
      </c>
      <c r="AL16" s="169">
        <v>80107</v>
      </c>
      <c r="AM16" s="264"/>
      <c r="AN16" s="170">
        <v>107069</v>
      </c>
      <c r="AO16" s="169">
        <v>71340</v>
      </c>
      <c r="AP16" s="170">
        <v>13675</v>
      </c>
      <c r="AQ16" s="169">
        <v>13675</v>
      </c>
      <c r="AR16" s="170">
        <v>102912</v>
      </c>
      <c r="AS16" s="169">
        <v>71305</v>
      </c>
      <c r="AT16" s="170">
        <v>122828</v>
      </c>
      <c r="AU16" s="169">
        <v>79857</v>
      </c>
      <c r="AV16" s="170">
        <v>52567</v>
      </c>
      <c r="AW16" s="169">
        <v>26692</v>
      </c>
      <c r="AX16" s="170">
        <v>81025</v>
      </c>
      <c r="AY16" s="169">
        <v>62359</v>
      </c>
      <c r="AZ16" s="170">
        <v>174687</v>
      </c>
      <c r="BA16" s="169">
        <v>150991</v>
      </c>
      <c r="BB16" s="170">
        <v>66510</v>
      </c>
      <c r="BC16" s="169">
        <v>54440</v>
      </c>
      <c r="BD16" s="170">
        <v>70004</v>
      </c>
      <c r="BE16" s="169">
        <v>59969</v>
      </c>
      <c r="BF16" s="170">
        <v>282096</v>
      </c>
      <c r="BG16" s="169">
        <v>215895</v>
      </c>
      <c r="BH16" s="170">
        <v>133366</v>
      </c>
      <c r="BI16" s="169">
        <v>71314</v>
      </c>
      <c r="BJ16" s="170">
        <v>105990</v>
      </c>
      <c r="BK16" s="169">
        <v>66485</v>
      </c>
      <c r="BL16" s="264"/>
      <c r="BM16" s="170">
        <v>106557</v>
      </c>
      <c r="BN16" s="169">
        <v>79467</v>
      </c>
      <c r="BO16" s="348">
        <v>33581.07</v>
      </c>
      <c r="BP16" s="169">
        <v>6109.07</v>
      </c>
      <c r="BQ16" s="348">
        <v>31665</v>
      </c>
      <c r="BR16" s="169">
        <v>17750</v>
      </c>
      <c r="BS16" s="348">
        <v>61162.67</v>
      </c>
      <c r="BT16" s="169">
        <v>24180.67</v>
      </c>
      <c r="BU16" s="348">
        <v>13519.02</v>
      </c>
      <c r="BV16" s="169">
        <v>7644.02</v>
      </c>
      <c r="BW16" s="348">
        <v>74971.210000000006</v>
      </c>
      <c r="BX16" s="169">
        <v>58855.16</v>
      </c>
      <c r="BY16" s="348">
        <v>99423.18</v>
      </c>
      <c r="BZ16" s="169">
        <v>74504.89</v>
      </c>
      <c r="CA16" s="348">
        <v>23595.58</v>
      </c>
      <c r="CB16" s="169">
        <v>19220.580000000002</v>
      </c>
      <c r="CC16" s="348">
        <v>19274.849999999999</v>
      </c>
      <c r="CD16" s="169">
        <v>15134.85</v>
      </c>
      <c r="CE16" s="348">
        <v>104602.21999999999</v>
      </c>
      <c r="CF16" s="169">
        <v>49857.22</v>
      </c>
      <c r="CG16" s="348">
        <v>180155.75</v>
      </c>
      <c r="CH16" s="169">
        <v>126295.75</v>
      </c>
      <c r="CI16" s="348">
        <v>71043.039999999994</v>
      </c>
      <c r="CJ16" s="169">
        <v>28794.04</v>
      </c>
      <c r="CK16" s="264"/>
      <c r="CL16" s="348">
        <v>84269.29</v>
      </c>
      <c r="CM16" s="169">
        <v>53208.29</v>
      </c>
      <c r="CN16" s="348">
        <v>40163.119999999995</v>
      </c>
      <c r="CO16" s="169">
        <v>28206.82</v>
      </c>
      <c r="CP16" s="348">
        <v>58349.020000000004</v>
      </c>
      <c r="CQ16" s="169">
        <v>36832.350000000006</v>
      </c>
      <c r="CR16" s="348">
        <v>103519.81</v>
      </c>
      <c r="CS16" s="169">
        <v>65740.34</v>
      </c>
      <c r="CT16" s="348">
        <v>70706.010000000009</v>
      </c>
      <c r="CU16" s="169">
        <v>60783.66</v>
      </c>
      <c r="CV16" s="348">
        <v>76537.119999999995</v>
      </c>
      <c r="CW16" s="169">
        <v>59083.85</v>
      </c>
      <c r="CX16" s="348">
        <v>169337.49999999997</v>
      </c>
      <c r="CY16" s="169">
        <v>144314.18999999997</v>
      </c>
      <c r="CZ16" s="348">
        <v>88346.610000000015</v>
      </c>
      <c r="DA16" s="169">
        <v>84365.53</v>
      </c>
      <c r="DB16" s="348">
        <v>77954.149999999994</v>
      </c>
      <c r="DC16" s="169">
        <v>61317.440000000002</v>
      </c>
      <c r="DD16" s="348">
        <v>269250.76999999996</v>
      </c>
      <c r="DE16" s="169">
        <v>229285.12999999998</v>
      </c>
      <c r="DF16" s="348">
        <v>132087.56</v>
      </c>
      <c r="DG16" s="169">
        <v>75217.76999999999</v>
      </c>
      <c r="DH16" s="348">
        <v>123647.51</v>
      </c>
      <c r="DI16" s="169">
        <v>72815.679999999993</v>
      </c>
      <c r="DJ16" s="264"/>
      <c r="DK16" s="348">
        <v>144402.84999999998</v>
      </c>
      <c r="DL16" s="169">
        <v>97329.19</v>
      </c>
      <c r="DM16" s="348">
        <v>44926.14</v>
      </c>
      <c r="DN16" s="169">
        <v>31664.98</v>
      </c>
      <c r="DO16" s="348">
        <v>40395.300000000003</v>
      </c>
      <c r="DP16" s="169">
        <v>19770.3</v>
      </c>
      <c r="DQ16" s="264"/>
      <c r="DR16" s="348">
        <v>124047.60999999999</v>
      </c>
      <c r="DS16" s="169">
        <v>90465.889999999985</v>
      </c>
      <c r="DT16" s="348">
        <v>16980</v>
      </c>
      <c r="DU16" s="169">
        <v>15493.14</v>
      </c>
      <c r="DV16" s="348">
        <v>37430.380000000005</v>
      </c>
      <c r="DW16" s="169">
        <v>31919.52</v>
      </c>
      <c r="DX16" s="264"/>
      <c r="DY16" s="348">
        <v>105746.01</v>
      </c>
      <c r="DZ16" s="169">
        <v>75249.820000000007</v>
      </c>
      <c r="EA16" s="348">
        <v>167101.21</v>
      </c>
      <c r="EB16" s="169">
        <v>150274.06</v>
      </c>
      <c r="EC16" s="348">
        <v>91168.11</v>
      </c>
      <c r="ED16" s="169">
        <v>81125.440000000002</v>
      </c>
      <c r="EE16" s="264"/>
      <c r="EF16" s="348">
        <v>279798.12</v>
      </c>
      <c r="EG16" s="169">
        <v>236206.62000000002</v>
      </c>
      <c r="EH16" s="348">
        <v>131083.76</v>
      </c>
      <c r="EI16" s="169">
        <v>87348.01</v>
      </c>
      <c r="EJ16" s="348">
        <v>99237.65</v>
      </c>
      <c r="EK16" s="169">
        <v>66968.69</v>
      </c>
      <c r="EL16" s="264"/>
      <c r="EM16" s="348">
        <v>163610.66000000003</v>
      </c>
      <c r="EN16" s="169">
        <v>123026.77</v>
      </c>
      <c r="EO16" s="348">
        <v>61262.899999999994</v>
      </c>
      <c r="EP16" s="169">
        <v>47192.109999999993</v>
      </c>
      <c r="EQ16" s="348">
        <v>109921.87000000001</v>
      </c>
      <c r="ER16" s="169">
        <v>62335.96</v>
      </c>
      <c r="ES16" s="264"/>
      <c r="ET16" s="348">
        <v>124985.68999999999</v>
      </c>
      <c r="EU16" s="169">
        <v>91868.26</v>
      </c>
      <c r="EV16" s="348">
        <v>179062.66999999998</v>
      </c>
      <c r="EW16" s="169">
        <v>167436</v>
      </c>
      <c r="EX16" s="348">
        <v>126101.56999999999</v>
      </c>
      <c r="EY16" s="169">
        <v>103647.42</v>
      </c>
      <c r="EZ16" s="264"/>
      <c r="FA16" s="348">
        <v>263491.56</v>
      </c>
      <c r="FB16" s="169">
        <v>244689.14</v>
      </c>
      <c r="FC16" s="348">
        <v>89919.13</v>
      </c>
      <c r="FD16" s="169">
        <v>79849.760000000009</v>
      </c>
      <c r="FE16" s="348">
        <v>113588.65</v>
      </c>
      <c r="FF16" s="169">
        <v>98425.01</v>
      </c>
      <c r="FG16" s="264"/>
      <c r="FH16" s="348">
        <v>134082.72</v>
      </c>
      <c r="FI16" s="169">
        <v>94884.06</v>
      </c>
      <c r="FJ16" s="348">
        <v>430068.81999999995</v>
      </c>
      <c r="FK16" s="169">
        <v>377961.38999999996</v>
      </c>
      <c r="FL16" s="348">
        <v>134904.01999999999</v>
      </c>
      <c r="FM16" s="169">
        <v>84824.68</v>
      </c>
      <c r="FN16" s="348">
        <v>205504.04</v>
      </c>
      <c r="FO16" s="169">
        <v>176805.58000000002</v>
      </c>
      <c r="FP16" s="348">
        <v>54668.14</v>
      </c>
      <c r="FQ16" s="169">
        <v>38808.79</v>
      </c>
      <c r="FR16" s="348">
        <v>89962.880000000005</v>
      </c>
      <c r="FS16" s="169">
        <v>65748.11</v>
      </c>
      <c r="FT16" s="264"/>
      <c r="FU16" s="348">
        <v>142183.32</v>
      </c>
      <c r="FV16" s="169">
        <v>94688.3</v>
      </c>
      <c r="FW16" s="348">
        <v>93704.95</v>
      </c>
      <c r="FX16" s="169">
        <v>43125.41</v>
      </c>
      <c r="FY16" s="348">
        <v>140283.20000000001</v>
      </c>
      <c r="FZ16" s="169">
        <v>103463.54999999999</v>
      </c>
      <c r="GA16" s="264"/>
      <c r="GB16" s="348">
        <v>172420.74</v>
      </c>
      <c r="GC16" s="169">
        <v>143768.21</v>
      </c>
      <c r="GD16" s="348">
        <v>226541.37</v>
      </c>
      <c r="GE16" s="169">
        <v>183665.69999999998</v>
      </c>
      <c r="GF16" s="348">
        <v>217848.34</v>
      </c>
      <c r="GG16" s="169">
        <v>175819.91</v>
      </c>
      <c r="GH16" s="264"/>
      <c r="GI16" s="348">
        <v>228203.69000000003</v>
      </c>
      <c r="GJ16" s="169">
        <v>155810.75</v>
      </c>
      <c r="GK16" s="348">
        <v>226689.62</v>
      </c>
      <c r="GL16" s="169">
        <v>145188.66999999998</v>
      </c>
      <c r="GM16" s="348">
        <v>181892.98</v>
      </c>
      <c r="GN16" s="169">
        <v>113315.72</v>
      </c>
      <c r="GO16" s="348">
        <v>76951.8</v>
      </c>
      <c r="GP16" s="169">
        <v>54195.8</v>
      </c>
      <c r="GQ16" s="348">
        <v>77974.2</v>
      </c>
      <c r="GR16" s="169">
        <v>67703.199999999997</v>
      </c>
      <c r="GS16" s="348">
        <v>119015.41000000002</v>
      </c>
      <c r="GT16" s="169">
        <v>98813.410000000018</v>
      </c>
      <c r="GU16" s="264"/>
      <c r="GV16" s="348">
        <v>103133.29000000001</v>
      </c>
      <c r="GW16" s="169">
        <v>94879.290000000008</v>
      </c>
      <c r="GX16" s="348">
        <v>99156.75</v>
      </c>
      <c r="GY16" s="169">
        <v>86965.75</v>
      </c>
      <c r="GZ16" s="348">
        <v>145545.4</v>
      </c>
      <c r="HA16" s="169">
        <v>133429.4</v>
      </c>
      <c r="HB16" s="264"/>
      <c r="HC16" s="348">
        <v>224206.49</v>
      </c>
      <c r="HD16" s="169">
        <v>213890.49</v>
      </c>
      <c r="HE16" s="348">
        <v>241560.65000000002</v>
      </c>
      <c r="HF16" s="169">
        <v>224615.65000000002</v>
      </c>
      <c r="HG16" s="348">
        <v>181616.67</v>
      </c>
      <c r="HH16" s="169">
        <v>165682.66999999998</v>
      </c>
      <c r="HI16" s="264"/>
      <c r="HJ16" s="348">
        <v>199013.33000000002</v>
      </c>
      <c r="HK16" s="169">
        <v>164836.63</v>
      </c>
      <c r="HL16" s="348">
        <v>209386.13</v>
      </c>
      <c r="HM16" s="169">
        <v>154294.13</v>
      </c>
      <c r="HN16" s="348">
        <v>201447.59</v>
      </c>
      <c r="HO16" s="169">
        <v>157146.59</v>
      </c>
      <c r="HP16" s="383"/>
      <c r="HQ16" s="348">
        <v>96351.16</v>
      </c>
      <c r="HR16" s="169">
        <v>65472.160000000003</v>
      </c>
      <c r="HS16" s="348">
        <v>89083.799999999988</v>
      </c>
      <c r="HT16" s="169">
        <v>71725.8</v>
      </c>
      <c r="HU16" s="348">
        <v>97352.83</v>
      </c>
      <c r="HV16" s="169">
        <v>80286.05</v>
      </c>
      <c r="HW16" s="264"/>
      <c r="HX16" s="348">
        <v>137350.06</v>
      </c>
      <c r="HY16" s="169">
        <v>100521.06</v>
      </c>
      <c r="HZ16" s="348">
        <v>88627.73</v>
      </c>
      <c r="IA16" s="169">
        <v>71218.290000000008</v>
      </c>
      <c r="IB16" s="348">
        <v>155093.85999999999</v>
      </c>
      <c r="IC16" s="169">
        <v>131993.85999999999</v>
      </c>
      <c r="ID16" s="264"/>
      <c r="IE16" s="348">
        <v>214435.58000000002</v>
      </c>
      <c r="IF16" s="169">
        <v>200537.58000000002</v>
      </c>
      <c r="IG16" s="348"/>
      <c r="IH16" s="169"/>
      <c r="II16" s="348"/>
      <c r="IJ16" s="169"/>
      <c r="IK16" s="264"/>
      <c r="IL16" s="348"/>
      <c r="IM16" s="169"/>
      <c r="IN16" s="348"/>
      <c r="IO16" s="169"/>
      <c r="IP16" s="348"/>
      <c r="IQ16" s="169"/>
    </row>
    <row r="17" spans="1:251" ht="13.5" thickBot="1">
      <c r="A17" s="74" t="s">
        <v>66</v>
      </c>
      <c r="B17" s="167">
        <v>1558531</v>
      </c>
      <c r="C17" s="168">
        <v>1394588</v>
      </c>
      <c r="D17" s="167">
        <v>1122057</v>
      </c>
      <c r="E17" s="168">
        <v>1013825</v>
      </c>
      <c r="F17" s="167">
        <v>1163202</v>
      </c>
      <c r="G17" s="168">
        <v>1087798</v>
      </c>
      <c r="H17" s="75">
        <v>1049200</v>
      </c>
      <c r="I17" s="75">
        <v>965504</v>
      </c>
      <c r="J17" s="167">
        <v>494188</v>
      </c>
      <c r="K17" s="168">
        <v>409005</v>
      </c>
      <c r="L17" s="167">
        <v>1281649</v>
      </c>
      <c r="M17" s="168">
        <v>1150340</v>
      </c>
      <c r="N17" s="153"/>
      <c r="O17" s="172">
        <v>587849</v>
      </c>
      <c r="P17" s="173">
        <v>517915</v>
      </c>
      <c r="Q17" s="167">
        <v>308267</v>
      </c>
      <c r="R17" s="169">
        <v>249053</v>
      </c>
      <c r="S17" s="170">
        <v>1052020</v>
      </c>
      <c r="T17" s="169">
        <v>945641</v>
      </c>
      <c r="U17" s="170">
        <v>849242</v>
      </c>
      <c r="V17" s="169">
        <v>757841</v>
      </c>
      <c r="W17" s="170">
        <v>1073664</v>
      </c>
      <c r="X17" s="171">
        <v>927662</v>
      </c>
      <c r="Y17" s="170">
        <v>1118809</v>
      </c>
      <c r="Z17" s="169">
        <v>1016023</v>
      </c>
      <c r="AA17" s="170">
        <v>1116919</v>
      </c>
      <c r="AB17" s="169">
        <v>992976</v>
      </c>
      <c r="AC17" s="170">
        <v>1295649</v>
      </c>
      <c r="AD17" s="169">
        <v>1159332</v>
      </c>
      <c r="AE17" s="170">
        <v>1173326</v>
      </c>
      <c r="AF17" s="169">
        <v>1065535</v>
      </c>
      <c r="AG17" s="170">
        <v>1239116</v>
      </c>
      <c r="AH17" s="169">
        <v>1078690</v>
      </c>
      <c r="AI17" s="170">
        <v>972276</v>
      </c>
      <c r="AJ17" s="169">
        <v>888230</v>
      </c>
      <c r="AK17" s="170">
        <v>1087528</v>
      </c>
      <c r="AL17" s="169">
        <v>997996</v>
      </c>
      <c r="AM17" s="264"/>
      <c r="AN17" s="170">
        <v>491235</v>
      </c>
      <c r="AO17" s="169">
        <v>386919</v>
      </c>
      <c r="AP17" s="170">
        <v>437295</v>
      </c>
      <c r="AQ17" s="169">
        <v>410504</v>
      </c>
      <c r="AR17" s="170">
        <v>1093181</v>
      </c>
      <c r="AS17" s="169">
        <v>957823</v>
      </c>
      <c r="AT17" s="170">
        <v>842483</v>
      </c>
      <c r="AU17" s="169">
        <v>703976</v>
      </c>
      <c r="AV17" s="170">
        <v>1321248</v>
      </c>
      <c r="AW17" s="169">
        <v>1188348</v>
      </c>
      <c r="AX17" s="170">
        <v>1403623</v>
      </c>
      <c r="AY17" s="169">
        <v>1263625</v>
      </c>
      <c r="AZ17" s="170">
        <v>934339</v>
      </c>
      <c r="BA17" s="169">
        <v>791129</v>
      </c>
      <c r="BB17" s="170">
        <v>1385429</v>
      </c>
      <c r="BC17" s="169">
        <v>1272887</v>
      </c>
      <c r="BD17" s="170">
        <v>1181970</v>
      </c>
      <c r="BE17" s="169">
        <v>1063083</v>
      </c>
      <c r="BF17" s="170">
        <v>1734779</v>
      </c>
      <c r="BG17" s="169">
        <v>1615167</v>
      </c>
      <c r="BH17" s="170">
        <v>923635</v>
      </c>
      <c r="BI17" s="169">
        <v>751074</v>
      </c>
      <c r="BJ17" s="170">
        <v>1160961</v>
      </c>
      <c r="BK17" s="169">
        <v>1035449</v>
      </c>
      <c r="BL17" s="264"/>
      <c r="BM17" s="170">
        <v>988802</v>
      </c>
      <c r="BN17" s="169">
        <v>631227</v>
      </c>
      <c r="BO17" s="348">
        <v>335172.78999999998</v>
      </c>
      <c r="BP17" s="169">
        <v>283213.94</v>
      </c>
      <c r="BQ17" s="348">
        <v>382661.37</v>
      </c>
      <c r="BR17" s="169">
        <v>324083.20000000001</v>
      </c>
      <c r="BS17" s="348">
        <v>1124857.8</v>
      </c>
      <c r="BT17" s="169">
        <v>783389.3</v>
      </c>
      <c r="BU17" s="348">
        <v>552885.97</v>
      </c>
      <c r="BV17" s="169">
        <v>492040.67000000004</v>
      </c>
      <c r="BW17" s="348">
        <v>721901.44000000006</v>
      </c>
      <c r="BX17" s="169">
        <v>651299.7300000001</v>
      </c>
      <c r="BY17" s="348">
        <v>1338523.22</v>
      </c>
      <c r="BZ17" s="169">
        <v>1135457.21</v>
      </c>
      <c r="CA17" s="348">
        <v>1202475.02</v>
      </c>
      <c r="CB17" s="169">
        <v>1077077.47</v>
      </c>
      <c r="CC17" s="348">
        <v>1398020.96</v>
      </c>
      <c r="CD17" s="169">
        <v>1255567.77</v>
      </c>
      <c r="CE17" s="348">
        <v>1271024.8900000001</v>
      </c>
      <c r="CF17" s="169">
        <v>1099663.8500000001</v>
      </c>
      <c r="CG17" s="348">
        <v>1203858.9699999997</v>
      </c>
      <c r="CH17" s="169">
        <v>1034249.4499999998</v>
      </c>
      <c r="CI17" s="348">
        <v>1025893.38</v>
      </c>
      <c r="CJ17" s="169">
        <v>920148.86999999988</v>
      </c>
      <c r="CK17" s="264"/>
      <c r="CL17" s="348">
        <v>1006648.57</v>
      </c>
      <c r="CM17" s="169">
        <v>623123.61</v>
      </c>
      <c r="CN17" s="348">
        <v>687642.94</v>
      </c>
      <c r="CO17" s="169">
        <v>588625.27</v>
      </c>
      <c r="CP17" s="348">
        <v>656986.57999999996</v>
      </c>
      <c r="CQ17" s="169">
        <v>553832.04</v>
      </c>
      <c r="CR17" s="348">
        <v>938143.7699999999</v>
      </c>
      <c r="CS17" s="169">
        <v>770436.00999999989</v>
      </c>
      <c r="CT17" s="348">
        <v>1110684.8500000001</v>
      </c>
      <c r="CU17" s="169">
        <v>956364.08000000007</v>
      </c>
      <c r="CV17" s="348">
        <v>1360336.43</v>
      </c>
      <c r="CW17" s="169">
        <v>1228416.58</v>
      </c>
      <c r="CX17" s="348">
        <v>1456140.14</v>
      </c>
      <c r="CY17" s="169">
        <v>1194740.2199999997</v>
      </c>
      <c r="CZ17" s="348">
        <v>1199591.57</v>
      </c>
      <c r="DA17" s="169">
        <v>1095076.0499999998</v>
      </c>
      <c r="DB17" s="348">
        <v>1347806.73</v>
      </c>
      <c r="DC17" s="169">
        <v>1238618.4100000001</v>
      </c>
      <c r="DD17" s="348">
        <v>1616118.4800000002</v>
      </c>
      <c r="DE17" s="169">
        <v>1439231.3</v>
      </c>
      <c r="DF17" s="348">
        <v>1164891.1200000001</v>
      </c>
      <c r="DG17" s="169">
        <v>1014131.7000000001</v>
      </c>
      <c r="DH17" s="348">
        <v>1111276.42</v>
      </c>
      <c r="DI17" s="169">
        <v>984832.54</v>
      </c>
      <c r="DJ17" s="264"/>
      <c r="DK17" s="348">
        <v>891195.34</v>
      </c>
      <c r="DL17" s="169">
        <v>639096.89999999991</v>
      </c>
      <c r="DM17" s="348">
        <v>724729.6</v>
      </c>
      <c r="DN17" s="169">
        <v>645811.74</v>
      </c>
      <c r="DO17" s="348">
        <v>739321.71</v>
      </c>
      <c r="DP17" s="169">
        <v>622833.96</v>
      </c>
      <c r="DQ17" s="264"/>
      <c r="DR17" s="348">
        <v>669386.64999999991</v>
      </c>
      <c r="DS17" s="169">
        <v>557532.77</v>
      </c>
      <c r="DT17" s="348">
        <v>447331.02999999997</v>
      </c>
      <c r="DU17" s="169">
        <v>300770.74</v>
      </c>
      <c r="DV17" s="348">
        <v>509350.82</v>
      </c>
      <c r="DW17" s="169">
        <v>417358.13</v>
      </c>
      <c r="DX17" s="264"/>
      <c r="DY17" s="348">
        <v>1064562.5900000001</v>
      </c>
      <c r="DZ17" s="169">
        <v>896976.39999999991</v>
      </c>
      <c r="EA17" s="348">
        <v>1365532.8399999999</v>
      </c>
      <c r="EB17" s="169">
        <v>1114500.69</v>
      </c>
      <c r="EC17" s="348">
        <v>1336839.1400000001</v>
      </c>
      <c r="ED17" s="169">
        <v>1148347.3500000001</v>
      </c>
      <c r="EE17" s="264"/>
      <c r="EF17" s="348">
        <v>1181068.27</v>
      </c>
      <c r="EG17" s="169">
        <v>966948.12000000011</v>
      </c>
      <c r="EH17" s="348">
        <v>1228366.79</v>
      </c>
      <c r="EI17" s="169">
        <v>1008600.87</v>
      </c>
      <c r="EJ17" s="348">
        <v>899176.37</v>
      </c>
      <c r="EK17" s="169">
        <v>771616.29</v>
      </c>
      <c r="EL17" s="264"/>
      <c r="EM17" s="348">
        <v>841390.07999999996</v>
      </c>
      <c r="EN17" s="169">
        <v>619046.29</v>
      </c>
      <c r="EO17" s="348">
        <v>1016531.42</v>
      </c>
      <c r="EP17" s="169">
        <v>814068.08</v>
      </c>
      <c r="EQ17" s="348">
        <v>889854.73</v>
      </c>
      <c r="ER17" s="169">
        <v>741035.13</v>
      </c>
      <c r="ES17" s="264"/>
      <c r="ET17" s="348">
        <v>1413726.5499999998</v>
      </c>
      <c r="EU17" s="169">
        <v>1132779.71</v>
      </c>
      <c r="EV17" s="348">
        <v>1580220.73</v>
      </c>
      <c r="EW17" s="169">
        <v>1402037.78</v>
      </c>
      <c r="EX17" s="348">
        <v>1586659.4899999998</v>
      </c>
      <c r="EY17" s="169">
        <v>1391512.78</v>
      </c>
      <c r="EZ17" s="264"/>
      <c r="FA17" s="348">
        <v>1702762.08</v>
      </c>
      <c r="FB17" s="169">
        <v>1413915.4000000001</v>
      </c>
      <c r="FC17" s="348">
        <v>1321267.7200000002</v>
      </c>
      <c r="FD17" s="169">
        <v>1106530.4400000002</v>
      </c>
      <c r="FE17" s="348">
        <v>1490670.13</v>
      </c>
      <c r="FF17" s="169">
        <v>1227781.6400000001</v>
      </c>
      <c r="FG17" s="264"/>
      <c r="FH17" s="348">
        <v>1135636.48</v>
      </c>
      <c r="FI17" s="169">
        <v>969060.53999999992</v>
      </c>
      <c r="FJ17" s="348">
        <v>1286913.8599999999</v>
      </c>
      <c r="FK17" s="169">
        <v>1071794.51</v>
      </c>
      <c r="FL17" s="348">
        <v>917908.47000000009</v>
      </c>
      <c r="FM17" s="169">
        <v>783865.54</v>
      </c>
      <c r="FN17" s="348">
        <v>920617.69000000006</v>
      </c>
      <c r="FO17" s="169">
        <v>624276.77</v>
      </c>
      <c r="FP17" s="348">
        <v>849652.99</v>
      </c>
      <c r="FQ17" s="169">
        <v>712177.44</v>
      </c>
      <c r="FR17" s="348">
        <v>736393.37</v>
      </c>
      <c r="FS17" s="169">
        <v>601714.5</v>
      </c>
      <c r="FT17" s="264"/>
      <c r="FU17" s="348">
        <v>955078.94000000006</v>
      </c>
      <c r="FV17" s="169">
        <v>813548.42</v>
      </c>
      <c r="FW17" s="348">
        <v>1295266.8199999998</v>
      </c>
      <c r="FX17" s="169">
        <v>1034984.43</v>
      </c>
      <c r="FY17" s="348">
        <v>1946945.63</v>
      </c>
      <c r="FZ17" s="169">
        <v>1688813.62</v>
      </c>
      <c r="GA17" s="264"/>
      <c r="GB17" s="348">
        <v>1721280.26</v>
      </c>
      <c r="GC17" s="169">
        <v>1410505.7999999998</v>
      </c>
      <c r="GD17" s="348">
        <v>1676403.3400000003</v>
      </c>
      <c r="GE17" s="169">
        <v>1429252.02</v>
      </c>
      <c r="GF17" s="348">
        <v>1853753.3599999999</v>
      </c>
      <c r="GG17" s="169">
        <v>1591447.49</v>
      </c>
      <c r="GH17" s="264"/>
      <c r="GI17" s="348">
        <v>1811627.3800000001</v>
      </c>
      <c r="GJ17" s="169">
        <v>1458775.55</v>
      </c>
      <c r="GK17" s="348">
        <v>1711530.44</v>
      </c>
      <c r="GL17" s="169">
        <v>1258580.27</v>
      </c>
      <c r="GM17" s="348">
        <v>1600405.53</v>
      </c>
      <c r="GN17" s="169">
        <v>1353168.0100000002</v>
      </c>
      <c r="GO17" s="348">
        <v>1095746.3099999998</v>
      </c>
      <c r="GP17" s="169">
        <v>864417.76</v>
      </c>
      <c r="GQ17" s="348">
        <v>1205916.1499999999</v>
      </c>
      <c r="GR17" s="169">
        <v>903326.3600000001</v>
      </c>
      <c r="GS17" s="348">
        <v>1092257.52</v>
      </c>
      <c r="GT17" s="169">
        <v>872148.71</v>
      </c>
      <c r="GU17" s="264"/>
      <c r="GV17" s="348">
        <v>1377332.0699999998</v>
      </c>
      <c r="GW17" s="169">
        <v>1078958.3</v>
      </c>
      <c r="GX17" s="348">
        <v>1797635.6199999999</v>
      </c>
      <c r="GY17" s="169">
        <v>1481567.44</v>
      </c>
      <c r="GZ17" s="348">
        <v>2422731.9099999997</v>
      </c>
      <c r="HA17" s="169">
        <v>1961349.42</v>
      </c>
      <c r="HB17" s="264"/>
      <c r="HC17" s="348">
        <v>2533095.25</v>
      </c>
      <c r="HD17" s="169">
        <v>2234117.91</v>
      </c>
      <c r="HE17" s="348">
        <v>2296028.5900000003</v>
      </c>
      <c r="HF17" s="169">
        <v>1879780.7800000003</v>
      </c>
      <c r="HG17" s="348">
        <v>2086160.02</v>
      </c>
      <c r="HH17" s="169">
        <v>1768841.0299999998</v>
      </c>
      <c r="HI17" s="264"/>
      <c r="HJ17" s="348">
        <v>1847522.1899999997</v>
      </c>
      <c r="HK17" s="169">
        <v>1410207.8</v>
      </c>
      <c r="HL17" s="348">
        <v>1914538.0299999998</v>
      </c>
      <c r="HM17" s="169">
        <v>1557316.6199999999</v>
      </c>
      <c r="HN17" s="348">
        <v>1283564.5</v>
      </c>
      <c r="HO17" s="169">
        <v>1012963.5</v>
      </c>
      <c r="HP17" s="383"/>
      <c r="HQ17" s="348">
        <v>1103115.2</v>
      </c>
      <c r="HR17" s="169">
        <v>926696.89</v>
      </c>
      <c r="HS17" s="348">
        <v>1326443.47</v>
      </c>
      <c r="HT17" s="169">
        <v>963573.35</v>
      </c>
      <c r="HU17" s="348">
        <v>918051.6</v>
      </c>
      <c r="HV17" s="169">
        <v>766885.47</v>
      </c>
      <c r="HW17" s="264"/>
      <c r="HX17" s="348">
        <v>1518095.7199999997</v>
      </c>
      <c r="HY17" s="169">
        <v>1247254.6100000001</v>
      </c>
      <c r="HZ17" s="348">
        <v>1220524.8400000001</v>
      </c>
      <c r="IA17" s="169">
        <v>1047287.2499999999</v>
      </c>
      <c r="IB17" s="348">
        <v>1916308.2000000002</v>
      </c>
      <c r="IC17" s="169">
        <v>1430731.34</v>
      </c>
      <c r="ID17" s="264"/>
      <c r="IE17" s="348">
        <v>2005063.27</v>
      </c>
      <c r="IF17" s="169">
        <v>1691037.41</v>
      </c>
      <c r="IG17" s="348"/>
      <c r="IH17" s="169"/>
      <c r="II17" s="348"/>
      <c r="IJ17" s="169"/>
      <c r="IK17" s="264"/>
      <c r="IL17" s="348"/>
      <c r="IM17" s="169"/>
      <c r="IN17" s="348"/>
      <c r="IO17" s="169"/>
      <c r="IP17" s="348"/>
      <c r="IQ17" s="169"/>
    </row>
    <row r="18" spans="1:251" ht="13.5" thickBot="1">
      <c r="A18" s="76" t="s">
        <v>67</v>
      </c>
      <c r="B18" s="174">
        <f>SUM(B13:B17)</f>
        <v>4500090</v>
      </c>
      <c r="C18" s="175">
        <f t="shared" ref="C18:AL18" si="42">SUM(C13:C17)</f>
        <v>3943381</v>
      </c>
      <c r="D18" s="174">
        <f>SUM(D13:D17)</f>
        <v>2946468</v>
      </c>
      <c r="E18" s="175">
        <f t="shared" si="42"/>
        <v>2680418</v>
      </c>
      <c r="F18" s="174">
        <f>SUM(F13:F17)</f>
        <v>3308059</v>
      </c>
      <c r="G18" s="175">
        <f t="shared" si="42"/>
        <v>3015460</v>
      </c>
      <c r="H18" s="77">
        <f>SUM(H13:H17)</f>
        <v>3443425</v>
      </c>
      <c r="I18" s="78">
        <f t="shared" si="42"/>
        <v>3097283</v>
      </c>
      <c r="J18" s="176">
        <f>SUM(J13:J17)</f>
        <v>1037937</v>
      </c>
      <c r="K18" s="175">
        <f t="shared" si="42"/>
        <v>931632</v>
      </c>
      <c r="L18" s="176">
        <f>SUM(L13:L17)</f>
        <v>4456483</v>
      </c>
      <c r="M18" s="175">
        <f t="shared" si="42"/>
        <v>4007066</v>
      </c>
      <c r="N18" s="158"/>
      <c r="O18" s="174">
        <f>SUM(O13:O17)</f>
        <v>1669712</v>
      </c>
      <c r="P18" s="175">
        <f t="shared" si="42"/>
        <v>1485096</v>
      </c>
      <c r="Q18" s="174">
        <f>SUM(Q13:Q17)</f>
        <v>754794</v>
      </c>
      <c r="R18" s="175">
        <f t="shared" si="42"/>
        <v>626203</v>
      </c>
      <c r="S18" s="176">
        <f>SUM(S13:S17)</f>
        <v>2694250</v>
      </c>
      <c r="T18" s="175">
        <f t="shared" si="42"/>
        <v>2366620</v>
      </c>
      <c r="U18" s="176">
        <f>SUM(U13:U17)</f>
        <v>1889497</v>
      </c>
      <c r="V18" s="175">
        <f t="shared" si="42"/>
        <v>1681528</v>
      </c>
      <c r="W18" s="176">
        <f>SUM(W13:W17)</f>
        <v>3123792</v>
      </c>
      <c r="X18" s="175">
        <f t="shared" si="42"/>
        <v>2775859</v>
      </c>
      <c r="Y18" s="174">
        <f>SUM(Y13:Y17)</f>
        <v>2993481</v>
      </c>
      <c r="Z18" s="175">
        <f t="shared" si="42"/>
        <v>2742590</v>
      </c>
      <c r="AA18" s="174">
        <f>SUM(AA13:AA17)</f>
        <v>3593189</v>
      </c>
      <c r="AB18" s="177">
        <f t="shared" si="42"/>
        <v>3144454</v>
      </c>
      <c r="AC18" s="174">
        <f>SUM(AC13:AC17)</f>
        <v>3174202</v>
      </c>
      <c r="AD18" s="177">
        <f t="shared" si="42"/>
        <v>2924024</v>
      </c>
      <c r="AE18" s="174">
        <f>SUM(AE13:AE17)</f>
        <v>3196033</v>
      </c>
      <c r="AF18" s="175">
        <f t="shared" si="42"/>
        <v>2894164</v>
      </c>
      <c r="AG18" s="174">
        <f t="shared" si="42"/>
        <v>4048166</v>
      </c>
      <c r="AH18" s="177">
        <f>SUM(AH13:AH17)</f>
        <v>3580173</v>
      </c>
      <c r="AI18" s="174">
        <f>SUM(AI13:AI17)</f>
        <v>2912085</v>
      </c>
      <c r="AJ18" s="177">
        <f t="shared" si="42"/>
        <v>2635051</v>
      </c>
      <c r="AK18" s="174">
        <f>SUM(AK13:AK17)</f>
        <v>2877238</v>
      </c>
      <c r="AL18" s="175">
        <f t="shared" si="42"/>
        <v>2633992</v>
      </c>
      <c r="AM18" s="264"/>
      <c r="AN18" s="174">
        <f>SUM(AN13:AN17)</f>
        <v>1810406</v>
      </c>
      <c r="AO18" s="175">
        <f t="shared" ref="AO18" si="43">SUM(AO13:AO17)</f>
        <v>1538313</v>
      </c>
      <c r="AP18" s="174">
        <f t="shared" ref="AP18:BK18" si="44">SUM(AP13:AP17)</f>
        <v>1029299</v>
      </c>
      <c r="AQ18" s="175">
        <f t="shared" si="44"/>
        <v>948729</v>
      </c>
      <c r="AR18" s="174">
        <f t="shared" si="44"/>
        <v>2611095</v>
      </c>
      <c r="AS18" s="175">
        <f t="shared" si="44"/>
        <v>2247661</v>
      </c>
      <c r="AT18" s="174">
        <f t="shared" si="44"/>
        <v>2498704</v>
      </c>
      <c r="AU18" s="175">
        <f t="shared" si="44"/>
        <v>2157068</v>
      </c>
      <c r="AV18" s="174">
        <f t="shared" si="44"/>
        <v>2935504</v>
      </c>
      <c r="AW18" s="175">
        <f t="shared" si="44"/>
        <v>2669467</v>
      </c>
      <c r="AX18" s="174">
        <f t="shared" si="44"/>
        <v>3231192</v>
      </c>
      <c r="AY18" s="175">
        <f t="shared" si="44"/>
        <v>2889078</v>
      </c>
      <c r="AZ18" s="174">
        <f t="shared" si="44"/>
        <v>2723533</v>
      </c>
      <c r="BA18" s="175">
        <f t="shared" si="44"/>
        <v>2280810</v>
      </c>
      <c r="BB18" s="174">
        <f t="shared" si="44"/>
        <v>3931248</v>
      </c>
      <c r="BC18" s="175">
        <f t="shared" si="44"/>
        <v>3626211</v>
      </c>
      <c r="BD18" s="174">
        <f t="shared" si="44"/>
        <v>3352254</v>
      </c>
      <c r="BE18" s="175">
        <f t="shared" si="44"/>
        <v>3067623</v>
      </c>
      <c r="BF18" s="174">
        <f t="shared" si="44"/>
        <v>4849751</v>
      </c>
      <c r="BG18" s="175">
        <f t="shared" si="44"/>
        <v>4427816</v>
      </c>
      <c r="BH18" s="174">
        <f t="shared" si="44"/>
        <v>2896300</v>
      </c>
      <c r="BI18" s="175">
        <f t="shared" si="44"/>
        <v>2532519</v>
      </c>
      <c r="BJ18" s="174">
        <f t="shared" si="44"/>
        <v>2605249</v>
      </c>
      <c r="BK18" s="175">
        <f t="shared" si="44"/>
        <v>2347998</v>
      </c>
      <c r="BL18" s="264"/>
      <c r="BM18" s="174">
        <f t="shared" ref="BM18:BN18" si="45">SUM(BM13:BM17)</f>
        <v>2210185</v>
      </c>
      <c r="BN18" s="175">
        <f t="shared" si="45"/>
        <v>1729039</v>
      </c>
      <c r="BO18" s="77">
        <f>SUM(BO13:BO17)</f>
        <v>1291251.0699999998</v>
      </c>
      <c r="BP18" s="175">
        <f t="shared" ref="BP18" si="46">SUM(BP13:BP17)</f>
        <v>1090991.6000000001</v>
      </c>
      <c r="BQ18" s="77">
        <f t="shared" ref="BQ18" si="47">SUM(BQ13:BQ17)</f>
        <v>1556928.6</v>
      </c>
      <c r="BR18" s="175">
        <f t="shared" ref="BR18" si="48">SUM(BR13:BR17)</f>
        <v>1379915.47</v>
      </c>
      <c r="BS18" s="77">
        <f t="shared" ref="BS18" si="49">SUM(BS13:BS17)</f>
        <v>2834383.0300000003</v>
      </c>
      <c r="BT18" s="175">
        <f t="shared" ref="BT18" si="50">SUM(BT13:BT17)</f>
        <v>2277627.4800000004</v>
      </c>
      <c r="BU18" s="77">
        <f t="shared" ref="BU18" si="51">SUM(BU13:BU17)</f>
        <v>2186011.92</v>
      </c>
      <c r="BV18" s="175">
        <f t="shared" ref="BV18" si="52">SUM(BV13:BV17)</f>
        <v>1961323.6300000004</v>
      </c>
      <c r="BW18" s="77">
        <f t="shared" ref="BW18" si="53">SUM(BW13:BW17)</f>
        <v>2565446.61</v>
      </c>
      <c r="BX18" s="175">
        <f t="shared" ref="BX18" si="54">SUM(BX13:BX17)</f>
        <v>2384322.75</v>
      </c>
      <c r="BY18" s="77">
        <f t="shared" ref="BY18" si="55">SUM(BY13:BY17)</f>
        <v>4119129.4399999995</v>
      </c>
      <c r="BZ18" s="175">
        <f t="shared" ref="BZ18" si="56">SUM(BZ13:BZ17)</f>
        <v>3530479.26</v>
      </c>
      <c r="CA18" s="77">
        <f t="shared" ref="CA18" si="57">SUM(CA13:CA17)</f>
        <v>4853825.4700000007</v>
      </c>
      <c r="CB18" s="175">
        <f t="shared" ref="CB18" si="58">SUM(CB13:CB17)</f>
        <v>4568561.1999999993</v>
      </c>
      <c r="CC18" s="77">
        <f t="shared" ref="CC18" si="59">SUM(CC13:CC17)</f>
        <v>4034084.13</v>
      </c>
      <c r="CD18" s="175">
        <f t="shared" ref="CD18" si="60">SUM(CD13:CD17)</f>
        <v>3713909.67</v>
      </c>
      <c r="CE18" s="77">
        <f t="shared" ref="CE18" si="61">SUM(CE13:CE17)</f>
        <v>4214682.1800000006</v>
      </c>
      <c r="CF18" s="175">
        <f t="shared" ref="CF18" si="62">SUM(CF13:CF17)</f>
        <v>3815496.33</v>
      </c>
      <c r="CG18" s="77">
        <f t="shared" ref="CG18" si="63">SUM(CG13:CG17)</f>
        <v>3348255.67</v>
      </c>
      <c r="CH18" s="175">
        <f t="shared" ref="CH18" si="64">SUM(CH13:CH17)</f>
        <v>2974043.1799999997</v>
      </c>
      <c r="CI18" s="77">
        <f t="shared" ref="CI18:CL18" si="65">SUM(CI13:CI17)</f>
        <v>3100802</v>
      </c>
      <c r="CJ18" s="175">
        <f t="shared" ref="CJ18:CN18" si="66">SUM(CJ13:CJ17)</f>
        <v>2863504.7299999995</v>
      </c>
      <c r="CK18" s="264"/>
      <c r="CL18" s="77">
        <f t="shared" si="65"/>
        <v>2513260.71</v>
      </c>
      <c r="CM18" s="175">
        <f t="shared" si="66"/>
        <v>2009560.75</v>
      </c>
      <c r="CN18" s="77">
        <f t="shared" si="66"/>
        <v>1562125.47</v>
      </c>
      <c r="CO18" s="175">
        <f t="shared" ref="CO18:CP18" si="67">SUM(CO13:CO17)</f>
        <v>1369981.67</v>
      </c>
      <c r="CP18" s="77">
        <f t="shared" si="67"/>
        <v>1748792.3599999999</v>
      </c>
      <c r="CQ18" s="175">
        <f t="shared" ref="CQ18:CR18" si="68">SUM(CQ13:CQ17)</f>
        <v>1530513.8900000001</v>
      </c>
      <c r="CR18" s="77">
        <f t="shared" si="68"/>
        <v>2999156.14</v>
      </c>
      <c r="CS18" s="175">
        <f t="shared" ref="CS18:CT18" si="69">SUM(CS13:CS17)</f>
        <v>2616650.15</v>
      </c>
      <c r="CT18" s="77">
        <f t="shared" si="69"/>
        <v>2817995.3600000003</v>
      </c>
      <c r="CU18" s="175">
        <f t="shared" ref="CU18:CV18" si="70">SUM(CU13:CU17)</f>
        <v>2524327.4699999997</v>
      </c>
      <c r="CV18" s="77">
        <f t="shared" si="70"/>
        <v>3346252.38</v>
      </c>
      <c r="CW18" s="175">
        <f t="shared" ref="CW18:CX18" si="71">SUM(CW13:CW17)</f>
        <v>3077118.81</v>
      </c>
      <c r="CX18" s="77">
        <f t="shared" si="71"/>
        <v>4268611.45</v>
      </c>
      <c r="CY18" s="175">
        <f t="shared" ref="CY18:CZ18" si="72">SUM(CY13:CY17)</f>
        <v>3658786.86</v>
      </c>
      <c r="CZ18" s="77">
        <f t="shared" si="72"/>
        <v>3430219.38</v>
      </c>
      <c r="DA18" s="175">
        <f t="shared" ref="DA18:DB18" si="73">SUM(DA13:DA17)</f>
        <v>3167613.9899999998</v>
      </c>
      <c r="DB18" s="77">
        <f t="shared" si="73"/>
        <v>4264754.5699999994</v>
      </c>
      <c r="DC18" s="175">
        <f t="shared" ref="DC18:DD18" si="74">SUM(DC13:DC17)</f>
        <v>3999206.3699999996</v>
      </c>
      <c r="DD18" s="77">
        <f t="shared" si="74"/>
        <v>5010311.3500000006</v>
      </c>
      <c r="DE18" s="175">
        <f t="shared" ref="DE18:DF18" si="75">SUM(DE13:DE17)</f>
        <v>4633492.34</v>
      </c>
      <c r="DF18" s="77">
        <f t="shared" si="75"/>
        <v>3431798.05</v>
      </c>
      <c r="DG18" s="175">
        <f t="shared" ref="DG18:DH18" si="76">SUM(DG13:DG17)</f>
        <v>3113030.1900000004</v>
      </c>
      <c r="DH18" s="77">
        <f t="shared" si="76"/>
        <v>3099048.4</v>
      </c>
      <c r="DI18" s="175">
        <f t="shared" ref="DI18" si="77">SUM(DI13:DI17)</f>
        <v>2778208.71</v>
      </c>
      <c r="DJ18" s="264"/>
      <c r="DK18" s="77">
        <f t="shared" ref="DK18:DL18" si="78">SUM(DK13:DK17)</f>
        <v>2561927.4999999995</v>
      </c>
      <c r="DL18" s="175">
        <f t="shared" si="78"/>
        <v>2095050.92</v>
      </c>
      <c r="DM18" s="77">
        <f t="shared" ref="DM18:DN18" si="79">SUM(DM13:DM17)</f>
        <v>1845383.77</v>
      </c>
      <c r="DN18" s="175">
        <f t="shared" si="79"/>
        <v>1558961.8</v>
      </c>
      <c r="DO18" s="77">
        <f t="shared" ref="DO18:DP18" si="80">SUM(DO13:DO17)</f>
        <v>1967443.59</v>
      </c>
      <c r="DP18" s="175">
        <f t="shared" si="80"/>
        <v>1683070.5599999998</v>
      </c>
      <c r="DQ18" s="264"/>
      <c r="DR18" s="77">
        <f t="shared" ref="DR18:DS18" si="81">SUM(DR13:DR17)</f>
        <v>2025413.5699999998</v>
      </c>
      <c r="DS18" s="175">
        <f t="shared" si="81"/>
        <v>1654260.78</v>
      </c>
      <c r="DT18" s="77">
        <f t="shared" ref="DT18:DU18" si="82">SUM(DT13:DT17)</f>
        <v>869067.21</v>
      </c>
      <c r="DU18" s="175">
        <f t="shared" si="82"/>
        <v>662244.31999999995</v>
      </c>
      <c r="DV18" s="77">
        <f t="shared" ref="DV18:DW18" si="83">SUM(DV13:DV17)</f>
        <v>1250722.26</v>
      </c>
      <c r="DW18" s="175">
        <f t="shared" si="83"/>
        <v>1070976.0100000002</v>
      </c>
      <c r="DX18" s="264"/>
      <c r="DY18" s="77">
        <f t="shared" ref="DY18:DZ18" si="84">SUM(DY13:DY17)</f>
        <v>3082091.5900000003</v>
      </c>
      <c r="DZ18" s="175">
        <f t="shared" si="84"/>
        <v>2708956.3</v>
      </c>
      <c r="EA18" s="77">
        <f t="shared" ref="EA18:EB18" si="85">SUM(EA13:EA17)</f>
        <v>3406024.74</v>
      </c>
      <c r="EB18" s="175">
        <f t="shared" si="85"/>
        <v>2943202.06</v>
      </c>
      <c r="EC18" s="77">
        <f t="shared" ref="EC18:ED18" si="86">SUM(EC13:EC17)</f>
        <v>3771539.25</v>
      </c>
      <c r="ED18" s="175">
        <f t="shared" si="86"/>
        <v>3268848.41</v>
      </c>
      <c r="EE18" s="264"/>
      <c r="EF18" s="77">
        <f t="shared" ref="EF18:EK18" si="87">SUM(EF13:EF17)</f>
        <v>3915449.8699999996</v>
      </c>
      <c r="EG18" s="175">
        <f t="shared" si="87"/>
        <v>3380500.09</v>
      </c>
      <c r="EH18" s="77">
        <f t="shared" si="87"/>
        <v>3044316.75</v>
      </c>
      <c r="EI18" s="175">
        <f t="shared" si="87"/>
        <v>2603360.9400000004</v>
      </c>
      <c r="EJ18" s="77">
        <f t="shared" si="87"/>
        <v>2327294.2399999998</v>
      </c>
      <c r="EK18" s="175">
        <f t="shared" si="87"/>
        <v>2046346.13</v>
      </c>
      <c r="EL18" s="264"/>
      <c r="EM18" s="77">
        <f t="shared" ref="EM18:ER18" si="88">SUM(EM13:EM17)</f>
        <v>2211338.0300000003</v>
      </c>
      <c r="EN18" s="175">
        <f t="shared" si="88"/>
        <v>1791170.9200000002</v>
      </c>
      <c r="EO18" s="77">
        <f t="shared" si="88"/>
        <v>2300948.61</v>
      </c>
      <c r="EP18" s="175">
        <f t="shared" si="88"/>
        <v>1945113.44</v>
      </c>
      <c r="EQ18" s="77">
        <f t="shared" si="88"/>
        <v>2207650.67</v>
      </c>
      <c r="ER18" s="175">
        <f t="shared" si="88"/>
        <v>1853961.5899999999</v>
      </c>
      <c r="ES18" s="264"/>
      <c r="ET18" s="77">
        <f t="shared" ref="ET18:EY18" si="89">SUM(ET13:ET17)</f>
        <v>3339117.2899999996</v>
      </c>
      <c r="EU18" s="175">
        <f t="shared" si="89"/>
        <v>2829782.37</v>
      </c>
      <c r="EV18" s="77">
        <f t="shared" si="89"/>
        <v>3552334.14</v>
      </c>
      <c r="EW18" s="175">
        <f t="shared" si="89"/>
        <v>3154549.55</v>
      </c>
      <c r="EX18" s="77">
        <f t="shared" si="89"/>
        <v>4068907.76</v>
      </c>
      <c r="EY18" s="175">
        <f t="shared" si="89"/>
        <v>3566447.33</v>
      </c>
      <c r="EZ18" s="264"/>
      <c r="FA18" s="77">
        <f t="shared" ref="FA18:FF18" si="90">SUM(FA13:FA17)</f>
        <v>4908166.4600000009</v>
      </c>
      <c r="FB18" s="175">
        <f t="shared" si="90"/>
        <v>4191935.79</v>
      </c>
      <c r="FC18" s="77">
        <f t="shared" si="90"/>
        <v>4339069.91</v>
      </c>
      <c r="FD18" s="175">
        <f t="shared" si="90"/>
        <v>3762075.6800000006</v>
      </c>
      <c r="FE18" s="77">
        <f t="shared" si="90"/>
        <v>4745604.2299999995</v>
      </c>
      <c r="FF18" s="175">
        <f t="shared" si="90"/>
        <v>4150713.48</v>
      </c>
      <c r="FG18" s="264"/>
      <c r="FH18" s="77">
        <f t="shared" ref="FH18:FM18" si="91">SUM(FH13:FH17)</f>
        <v>4249657.03</v>
      </c>
      <c r="FI18" s="175">
        <f t="shared" si="91"/>
        <v>3686706.0500000003</v>
      </c>
      <c r="FJ18" s="77">
        <f t="shared" si="91"/>
        <v>4565774.22</v>
      </c>
      <c r="FK18" s="175">
        <f t="shared" si="91"/>
        <v>4015147.9299999997</v>
      </c>
      <c r="FL18" s="77">
        <f t="shared" si="91"/>
        <v>2903171.99</v>
      </c>
      <c r="FM18" s="175">
        <f t="shared" si="91"/>
        <v>2513426.2800000003</v>
      </c>
      <c r="FN18" s="77">
        <f t="shared" ref="FN18:FO18" si="92">SUM(FN13:FN17)</f>
        <v>2818270.69</v>
      </c>
      <c r="FO18" s="175">
        <f t="shared" si="92"/>
        <v>2245695.7800000003</v>
      </c>
      <c r="FP18" s="77">
        <f t="shared" ref="FP18:FQ18" si="93">SUM(FP13:FP17)</f>
        <v>2140092.9099999997</v>
      </c>
      <c r="FQ18" s="175">
        <f t="shared" si="93"/>
        <v>1849191.3900000001</v>
      </c>
      <c r="FR18" s="77">
        <f t="shared" ref="FR18:GN18" si="94">SUM(FR13:FR17)</f>
        <v>2400674.44</v>
      </c>
      <c r="FS18" s="175">
        <f t="shared" si="94"/>
        <v>2034394.3</v>
      </c>
      <c r="FT18" s="264"/>
      <c r="FU18" s="77">
        <f t="shared" si="94"/>
        <v>3131091.3899999997</v>
      </c>
      <c r="FV18" s="175">
        <f t="shared" si="94"/>
        <v>2658996.6100000003</v>
      </c>
      <c r="FW18" s="77">
        <f t="shared" si="94"/>
        <v>3747597.05</v>
      </c>
      <c r="FX18" s="175">
        <f t="shared" si="94"/>
        <v>3135157.1000000006</v>
      </c>
      <c r="FY18" s="77">
        <f t="shared" si="94"/>
        <v>4765309.26</v>
      </c>
      <c r="FZ18" s="175">
        <f t="shared" si="94"/>
        <v>4186842.7800000003</v>
      </c>
      <c r="GA18" s="264"/>
      <c r="GB18" s="77">
        <f t="shared" si="94"/>
        <v>4872516.47</v>
      </c>
      <c r="GC18" s="175">
        <f t="shared" si="94"/>
        <v>4046341</v>
      </c>
      <c r="GD18" s="77">
        <f t="shared" si="94"/>
        <v>4841898.43</v>
      </c>
      <c r="GE18" s="175">
        <f t="shared" si="94"/>
        <v>4269161.6899999995</v>
      </c>
      <c r="GF18" s="77">
        <f t="shared" si="94"/>
        <v>5449608.0800000001</v>
      </c>
      <c r="GG18" s="175">
        <f t="shared" si="94"/>
        <v>4629364.6100000003</v>
      </c>
      <c r="GH18" s="264"/>
      <c r="GI18" s="77">
        <f t="shared" si="94"/>
        <v>5423613.54</v>
      </c>
      <c r="GJ18" s="175">
        <f t="shared" si="94"/>
        <v>4569500.4499999993</v>
      </c>
      <c r="GK18" s="77">
        <f t="shared" si="94"/>
        <v>4750340.42</v>
      </c>
      <c r="GL18" s="175">
        <f t="shared" si="94"/>
        <v>3902314.12</v>
      </c>
      <c r="GM18" s="77">
        <f t="shared" si="94"/>
        <v>4459513.5</v>
      </c>
      <c r="GN18" s="175">
        <f t="shared" si="94"/>
        <v>3889998.79</v>
      </c>
      <c r="GO18" s="77">
        <f t="shared" ref="GO18:GT18" si="95">SUM(GO13:GO17)</f>
        <v>2975356.5199999996</v>
      </c>
      <c r="GP18" s="175">
        <f t="shared" si="95"/>
        <v>2506569.5099999998</v>
      </c>
      <c r="GQ18" s="77">
        <f t="shared" si="95"/>
        <v>2646277.1999999997</v>
      </c>
      <c r="GR18" s="175">
        <f t="shared" si="95"/>
        <v>2157063.88</v>
      </c>
      <c r="GS18" s="77">
        <f t="shared" si="95"/>
        <v>2882278.63</v>
      </c>
      <c r="GT18" s="175">
        <f t="shared" si="95"/>
        <v>2462348.33</v>
      </c>
      <c r="GU18" s="264"/>
      <c r="GV18" s="77">
        <f t="shared" ref="GV18:HA18" si="96">SUM(GV13:GV17)</f>
        <v>3631694.77</v>
      </c>
      <c r="GW18" s="175">
        <f t="shared" si="96"/>
        <v>2961485.58</v>
      </c>
      <c r="GX18" s="77">
        <f t="shared" si="96"/>
        <v>4260339.91</v>
      </c>
      <c r="GY18" s="175">
        <f t="shared" si="96"/>
        <v>3572659.58</v>
      </c>
      <c r="GZ18" s="77">
        <f t="shared" si="96"/>
        <v>5503144.209999999</v>
      </c>
      <c r="HA18" s="175">
        <f t="shared" si="96"/>
        <v>4636639.7100000009</v>
      </c>
      <c r="HB18" s="264"/>
      <c r="HC18" s="77">
        <f t="shared" ref="HC18:HH18" si="97">SUM(HC13:HC17)</f>
        <v>6682997.8399999999</v>
      </c>
      <c r="HD18" s="175">
        <f t="shared" si="97"/>
        <v>5824988.8300000001</v>
      </c>
      <c r="HE18" s="77">
        <f t="shared" si="97"/>
        <v>5684600.1300000008</v>
      </c>
      <c r="HF18" s="175">
        <f t="shared" si="97"/>
        <v>4795868.8600000003</v>
      </c>
      <c r="HG18" s="77">
        <f t="shared" si="97"/>
        <v>5796790.7400000002</v>
      </c>
      <c r="HH18" s="175">
        <f t="shared" si="97"/>
        <v>5040282.17</v>
      </c>
      <c r="HI18" s="264"/>
      <c r="HJ18" s="77">
        <f t="shared" ref="HJ18:HV18" si="98">SUM(HJ13:HJ17)</f>
        <v>6146446.2999999989</v>
      </c>
      <c r="HK18" s="175">
        <f t="shared" si="98"/>
        <v>5143091.38</v>
      </c>
      <c r="HL18" s="77">
        <f t="shared" si="98"/>
        <v>5415875.2299999995</v>
      </c>
      <c r="HM18" s="175">
        <f t="shared" si="98"/>
        <v>4592237.68</v>
      </c>
      <c r="HN18" s="77">
        <f t="shared" si="98"/>
        <v>3778902.58</v>
      </c>
      <c r="HO18" s="175">
        <f t="shared" si="98"/>
        <v>3208122.84</v>
      </c>
      <c r="HP18" s="384"/>
      <c r="HQ18" s="77">
        <f t="shared" si="98"/>
        <v>3342957.34</v>
      </c>
      <c r="HR18" s="175">
        <f t="shared" si="98"/>
        <v>2790107.5399999996</v>
      </c>
      <c r="HS18" s="77">
        <f t="shared" si="98"/>
        <v>2971878.1900000004</v>
      </c>
      <c r="HT18" s="175">
        <f t="shared" si="98"/>
        <v>2410191.9900000002</v>
      </c>
      <c r="HU18" s="77">
        <f t="shared" si="98"/>
        <v>2764233.1</v>
      </c>
      <c r="HV18" s="175">
        <f t="shared" si="98"/>
        <v>2405462.5599999996</v>
      </c>
      <c r="HW18" s="264"/>
      <c r="HX18" s="77">
        <f t="shared" ref="HX18:IC18" si="99">SUM(HX13:HX17)</f>
        <v>3950981.5099999993</v>
      </c>
      <c r="HY18" s="175">
        <f t="shared" si="99"/>
        <v>3345929.1100000003</v>
      </c>
      <c r="HZ18" s="77">
        <f t="shared" si="99"/>
        <v>3995954.1000000006</v>
      </c>
      <c r="IA18" s="175">
        <f t="shared" si="99"/>
        <v>3416416.97</v>
      </c>
      <c r="IB18" s="77">
        <f t="shared" si="99"/>
        <v>5088343.93</v>
      </c>
      <c r="IC18" s="175">
        <f t="shared" si="99"/>
        <v>4259650.7300000004</v>
      </c>
      <c r="ID18" s="264"/>
      <c r="IE18" s="77">
        <f t="shared" ref="IE18:IJ18" si="100">SUM(IE13:IE17)</f>
        <v>6400811.5</v>
      </c>
      <c r="IF18" s="175">
        <f t="shared" si="100"/>
        <v>5463521.3200000003</v>
      </c>
      <c r="IG18" s="77">
        <f t="shared" si="100"/>
        <v>0</v>
      </c>
      <c r="IH18" s="175">
        <f t="shared" si="100"/>
        <v>0</v>
      </c>
      <c r="II18" s="77">
        <f t="shared" si="100"/>
        <v>0</v>
      </c>
      <c r="IJ18" s="175">
        <f t="shared" si="100"/>
        <v>0</v>
      </c>
      <c r="IK18" s="264"/>
      <c r="IL18" s="77">
        <f t="shared" ref="IL18:IQ18" si="101">SUM(IL13:IL17)</f>
        <v>0</v>
      </c>
      <c r="IM18" s="175">
        <f t="shared" si="101"/>
        <v>0</v>
      </c>
      <c r="IN18" s="77">
        <f t="shared" si="101"/>
        <v>0</v>
      </c>
      <c r="IO18" s="175">
        <f t="shared" si="101"/>
        <v>0</v>
      </c>
      <c r="IP18" s="77">
        <f t="shared" si="101"/>
        <v>0</v>
      </c>
      <c r="IQ18" s="175">
        <f t="shared" si="101"/>
        <v>0</v>
      </c>
    </row>
    <row r="19" spans="1:251">
      <c r="A19" s="68"/>
      <c r="B19" s="162"/>
      <c r="C19" s="163"/>
      <c r="D19" s="162"/>
      <c r="E19" s="163"/>
      <c r="F19" s="162"/>
      <c r="G19" s="163"/>
      <c r="H19" s="40"/>
      <c r="I19" s="40"/>
      <c r="J19" s="162"/>
      <c r="K19" s="163"/>
      <c r="L19" s="162"/>
      <c r="M19" s="163"/>
      <c r="N19" s="153"/>
      <c r="O19" s="160"/>
      <c r="P19" s="163"/>
      <c r="Q19" s="162"/>
      <c r="R19" s="164"/>
      <c r="S19" s="165"/>
      <c r="T19" s="164"/>
      <c r="U19" s="165"/>
      <c r="V19" s="164"/>
      <c r="W19" s="165"/>
      <c r="X19" s="166"/>
      <c r="Y19" s="165"/>
      <c r="Z19" s="164"/>
      <c r="AA19" s="165"/>
      <c r="AB19" s="164"/>
      <c r="AC19" s="165"/>
      <c r="AD19" s="164"/>
      <c r="AE19" s="165"/>
      <c r="AF19" s="164"/>
      <c r="AG19" s="165"/>
      <c r="AH19" s="164"/>
      <c r="AI19" s="165"/>
      <c r="AJ19" s="164"/>
      <c r="AK19" s="165"/>
      <c r="AL19" s="164"/>
      <c r="AM19" s="264"/>
      <c r="AN19" s="165"/>
      <c r="AO19" s="164"/>
      <c r="AP19" s="165"/>
      <c r="AQ19" s="164"/>
      <c r="AR19" s="165"/>
      <c r="AS19" s="164"/>
      <c r="AT19" s="165"/>
      <c r="AU19" s="164"/>
      <c r="AV19" s="165"/>
      <c r="AW19" s="164"/>
      <c r="AX19" s="165"/>
      <c r="AY19" s="164"/>
      <c r="AZ19" s="165"/>
      <c r="BA19" s="164"/>
      <c r="BB19" s="165"/>
      <c r="BC19" s="164"/>
      <c r="BD19" s="165"/>
      <c r="BE19" s="164"/>
      <c r="BF19" s="165"/>
      <c r="BG19" s="164"/>
      <c r="BH19" s="165"/>
      <c r="BI19" s="164"/>
      <c r="BJ19" s="165"/>
      <c r="BK19" s="164"/>
      <c r="BL19" s="264"/>
      <c r="BM19" s="165"/>
      <c r="BN19" s="164"/>
      <c r="BO19" s="347"/>
      <c r="BP19" s="164"/>
      <c r="BQ19" s="347"/>
      <c r="BR19" s="164"/>
      <c r="BS19" s="347"/>
      <c r="BT19" s="164"/>
      <c r="BU19" s="347"/>
      <c r="BV19" s="164"/>
      <c r="BW19" s="347"/>
      <c r="BX19" s="164"/>
      <c r="BY19" s="347"/>
      <c r="BZ19" s="164"/>
      <c r="CA19" s="347"/>
      <c r="CB19" s="164"/>
      <c r="CC19" s="347"/>
      <c r="CD19" s="164"/>
      <c r="CE19" s="347"/>
      <c r="CF19" s="164"/>
      <c r="CG19" s="347"/>
      <c r="CH19" s="164"/>
      <c r="CI19" s="347"/>
      <c r="CJ19" s="164"/>
      <c r="CK19" s="264"/>
      <c r="CL19" s="347"/>
      <c r="CM19" s="164"/>
      <c r="CN19" s="347"/>
      <c r="CO19" s="164"/>
      <c r="CP19" s="347"/>
      <c r="CQ19" s="164"/>
      <c r="CR19" s="347"/>
      <c r="CS19" s="164"/>
      <c r="CT19" s="347"/>
      <c r="CU19" s="164"/>
      <c r="CV19" s="347"/>
      <c r="CW19" s="164"/>
      <c r="CX19" s="347"/>
      <c r="CY19" s="164"/>
      <c r="CZ19" s="347"/>
      <c r="DA19" s="164"/>
      <c r="DB19" s="347"/>
      <c r="DC19" s="164"/>
      <c r="DD19" s="347"/>
      <c r="DE19" s="164"/>
      <c r="DF19" s="347"/>
      <c r="DG19" s="164"/>
      <c r="DH19" s="347"/>
      <c r="DI19" s="164"/>
      <c r="DJ19" s="264"/>
      <c r="DK19" s="347"/>
      <c r="DL19" s="164"/>
      <c r="DM19" s="347"/>
      <c r="DN19" s="164"/>
      <c r="DO19" s="347"/>
      <c r="DP19" s="164"/>
      <c r="DQ19" s="264"/>
      <c r="DR19" s="347"/>
      <c r="DS19" s="164"/>
      <c r="DT19" s="347"/>
      <c r="DU19" s="164"/>
      <c r="DV19" s="347"/>
      <c r="DW19" s="164"/>
      <c r="DX19" s="264"/>
      <c r="DY19" s="347"/>
      <c r="DZ19" s="164"/>
      <c r="EA19" s="347"/>
      <c r="EB19" s="164"/>
      <c r="EC19" s="347"/>
      <c r="ED19" s="164"/>
      <c r="EE19" s="264"/>
      <c r="EF19" s="347"/>
      <c r="EG19" s="164"/>
      <c r="EH19" s="347"/>
      <c r="EI19" s="164"/>
      <c r="EJ19" s="347"/>
      <c r="EK19" s="164"/>
      <c r="EL19" s="264"/>
      <c r="EM19" s="347"/>
      <c r="EN19" s="164"/>
      <c r="EO19" s="347"/>
      <c r="EP19" s="164"/>
      <c r="EQ19" s="347"/>
      <c r="ER19" s="164"/>
      <c r="ES19" s="264"/>
      <c r="ET19" s="347"/>
      <c r="EU19" s="164"/>
      <c r="EV19" s="347"/>
      <c r="EW19" s="164"/>
      <c r="EX19" s="347"/>
      <c r="EY19" s="164"/>
      <c r="EZ19" s="264"/>
      <c r="FA19" s="347"/>
      <c r="FB19" s="164"/>
      <c r="FC19" s="347"/>
      <c r="FD19" s="164"/>
      <c r="FE19" s="347"/>
      <c r="FF19" s="164"/>
      <c r="FG19" s="264"/>
      <c r="FH19" s="347"/>
      <c r="FI19" s="164"/>
      <c r="FJ19" s="347"/>
      <c r="FK19" s="164"/>
      <c r="FL19" s="347"/>
      <c r="FM19" s="164"/>
      <c r="FN19" s="347"/>
      <c r="FO19" s="164"/>
      <c r="FP19" s="347"/>
      <c r="FQ19" s="164"/>
      <c r="FR19" s="347"/>
      <c r="FS19" s="164"/>
      <c r="FT19" s="264"/>
      <c r="FU19" s="347"/>
      <c r="FV19" s="164"/>
      <c r="FW19" s="347"/>
      <c r="FX19" s="164"/>
      <c r="FY19" s="347"/>
      <c r="FZ19" s="164"/>
      <c r="GA19" s="264"/>
      <c r="GB19" s="347"/>
      <c r="GC19" s="164"/>
      <c r="GD19" s="347"/>
      <c r="GE19" s="164"/>
      <c r="GF19" s="347"/>
      <c r="GG19" s="164"/>
      <c r="GH19" s="264"/>
      <c r="GI19" s="347"/>
      <c r="GJ19" s="164"/>
      <c r="GK19" s="347"/>
      <c r="GL19" s="164"/>
      <c r="GM19" s="347"/>
      <c r="GN19" s="164"/>
      <c r="GO19" s="347"/>
      <c r="GP19" s="164"/>
      <c r="GQ19" s="347"/>
      <c r="GR19" s="164"/>
      <c r="GS19" s="347"/>
      <c r="GT19" s="164"/>
      <c r="GU19" s="264"/>
      <c r="GV19" s="347"/>
      <c r="GW19" s="164"/>
      <c r="GX19" s="347"/>
      <c r="GY19" s="164"/>
      <c r="GZ19" s="347"/>
      <c r="HA19" s="164"/>
      <c r="HB19" s="264"/>
      <c r="HC19" s="347"/>
      <c r="HD19" s="164"/>
      <c r="HE19" s="347"/>
      <c r="HF19" s="164"/>
      <c r="HG19" s="347"/>
      <c r="HH19" s="164"/>
      <c r="HI19" s="264"/>
      <c r="HJ19" s="347"/>
      <c r="HK19" s="164"/>
      <c r="HL19" s="347"/>
      <c r="HM19" s="164"/>
      <c r="HN19" s="347"/>
      <c r="HO19" s="164"/>
      <c r="HP19" s="383"/>
      <c r="HQ19" s="347"/>
      <c r="HR19" s="164"/>
      <c r="HS19" s="347"/>
      <c r="HT19" s="164"/>
      <c r="HU19" s="347"/>
      <c r="HV19" s="164"/>
      <c r="HW19" s="264"/>
      <c r="HX19" s="347"/>
      <c r="HY19" s="164"/>
      <c r="HZ19" s="347"/>
      <c r="IA19" s="164"/>
      <c r="IB19" s="347"/>
      <c r="IC19" s="164"/>
      <c r="ID19" s="264"/>
      <c r="IE19" s="347"/>
      <c r="IF19" s="164"/>
      <c r="IG19" s="347"/>
      <c r="IH19" s="164"/>
      <c r="II19" s="347"/>
      <c r="IJ19" s="164"/>
      <c r="IK19" s="264"/>
      <c r="IL19" s="347"/>
      <c r="IM19" s="164"/>
      <c r="IN19" s="347"/>
      <c r="IO19" s="164"/>
      <c r="IP19" s="347"/>
      <c r="IQ19" s="164"/>
    </row>
    <row r="20" spans="1:251">
      <c r="A20" s="79" t="s">
        <v>68</v>
      </c>
      <c r="B20" s="178">
        <v>21739375</v>
      </c>
      <c r="C20" s="179">
        <v>19885662</v>
      </c>
      <c r="D20" s="178">
        <v>16370008</v>
      </c>
      <c r="E20" s="179">
        <v>14969337</v>
      </c>
      <c r="F20" s="178">
        <v>15788758</v>
      </c>
      <c r="G20" s="179">
        <v>14193308</v>
      </c>
      <c r="H20" s="80">
        <v>16294898</v>
      </c>
      <c r="I20" s="80">
        <v>14370990</v>
      </c>
      <c r="J20" s="178">
        <v>7204630</v>
      </c>
      <c r="K20" s="179">
        <v>6380035</v>
      </c>
      <c r="L20" s="178">
        <v>16681767</v>
      </c>
      <c r="M20" s="179">
        <v>14506208</v>
      </c>
      <c r="N20" s="153"/>
      <c r="O20" s="178">
        <v>10905183</v>
      </c>
      <c r="P20" s="179">
        <v>9447218</v>
      </c>
      <c r="Q20" s="178">
        <v>4741881</v>
      </c>
      <c r="R20" s="180">
        <v>4084123</v>
      </c>
      <c r="S20" s="181">
        <v>16286599</v>
      </c>
      <c r="T20" s="180">
        <v>14271960</v>
      </c>
      <c r="U20" s="181">
        <v>12612460</v>
      </c>
      <c r="V20" s="180">
        <v>10909300</v>
      </c>
      <c r="W20" s="181">
        <v>15614718</v>
      </c>
      <c r="X20" s="182">
        <v>13847046</v>
      </c>
      <c r="Y20" s="181">
        <v>14915480</v>
      </c>
      <c r="Z20" s="180">
        <v>13408355</v>
      </c>
      <c r="AA20" s="181">
        <v>20465054</v>
      </c>
      <c r="AB20" s="180">
        <v>18577464</v>
      </c>
      <c r="AC20" s="181">
        <v>15526959</v>
      </c>
      <c r="AD20" s="180">
        <v>14033911</v>
      </c>
      <c r="AE20" s="181">
        <v>16633683</v>
      </c>
      <c r="AF20" s="180">
        <v>14964985</v>
      </c>
      <c r="AG20" s="181">
        <v>20353065</v>
      </c>
      <c r="AH20" s="180">
        <v>18695846</v>
      </c>
      <c r="AI20" s="181">
        <v>15614328</v>
      </c>
      <c r="AJ20" s="180">
        <v>14129667</v>
      </c>
      <c r="AK20" s="181">
        <v>12023008</v>
      </c>
      <c r="AL20" s="180">
        <v>10732053</v>
      </c>
      <c r="AM20" s="264"/>
      <c r="AN20" s="181">
        <v>7923064</v>
      </c>
      <c r="AO20" s="180">
        <v>6826581</v>
      </c>
      <c r="AP20" s="181">
        <v>8424262</v>
      </c>
      <c r="AQ20" s="180">
        <v>7541918</v>
      </c>
      <c r="AR20" s="181">
        <v>17037795</v>
      </c>
      <c r="AS20" s="180">
        <v>14941921</v>
      </c>
      <c r="AT20" s="181">
        <v>16636270</v>
      </c>
      <c r="AU20" s="180">
        <v>14603414</v>
      </c>
      <c r="AV20" s="181">
        <v>14415223</v>
      </c>
      <c r="AW20" s="180">
        <v>12842093</v>
      </c>
      <c r="AX20" s="181">
        <v>16967502</v>
      </c>
      <c r="AY20" s="180">
        <v>15387669</v>
      </c>
      <c r="AZ20" s="181">
        <v>19057073</v>
      </c>
      <c r="BA20" s="180">
        <v>17266183</v>
      </c>
      <c r="BB20" s="181">
        <v>20109971</v>
      </c>
      <c r="BC20" s="180">
        <v>18686619</v>
      </c>
      <c r="BD20" s="181">
        <v>20693696</v>
      </c>
      <c r="BE20" s="180">
        <v>19090484</v>
      </c>
      <c r="BF20" s="181">
        <v>18465630</v>
      </c>
      <c r="BG20" s="180">
        <v>16529867</v>
      </c>
      <c r="BH20" s="181">
        <v>15233243</v>
      </c>
      <c r="BI20" s="180">
        <v>13792942</v>
      </c>
      <c r="BJ20" s="181">
        <v>13802506</v>
      </c>
      <c r="BK20" s="180">
        <v>12378775</v>
      </c>
      <c r="BL20" s="264"/>
      <c r="BM20" s="181">
        <v>11168368</v>
      </c>
      <c r="BN20" s="180">
        <v>9741668</v>
      </c>
      <c r="BO20" s="349">
        <v>11031206.67</v>
      </c>
      <c r="BP20" s="180">
        <v>10038215.169999992</v>
      </c>
      <c r="BQ20" s="349">
        <v>12788005.399999997</v>
      </c>
      <c r="BR20" s="180">
        <v>11254852.019999998</v>
      </c>
      <c r="BS20" s="349">
        <v>17730955.529999994</v>
      </c>
      <c r="BT20" s="180">
        <v>15663189.739999998</v>
      </c>
      <c r="BU20" s="349">
        <v>15167969.570000008</v>
      </c>
      <c r="BV20" s="180">
        <v>13617160.700000001</v>
      </c>
      <c r="BW20" s="349">
        <v>17759459.48</v>
      </c>
      <c r="BX20" s="180">
        <v>16192502.360000003</v>
      </c>
      <c r="BY20" s="349">
        <v>21781260.659999985</v>
      </c>
      <c r="BZ20" s="180">
        <v>19589049.229999997</v>
      </c>
      <c r="CA20" s="349">
        <v>20096789.009999998</v>
      </c>
      <c r="CB20" s="180">
        <v>18236156.049999997</v>
      </c>
      <c r="CC20" s="349">
        <v>21474943.669999998</v>
      </c>
      <c r="CD20" s="180">
        <v>19323907.830000002</v>
      </c>
      <c r="CE20" s="349">
        <v>19949817.020000007</v>
      </c>
      <c r="CF20" s="180">
        <v>17794406.830000002</v>
      </c>
      <c r="CG20" s="349">
        <v>18637550.179999989</v>
      </c>
      <c r="CH20" s="180">
        <v>16918710.079999998</v>
      </c>
      <c r="CI20" s="349">
        <v>14304053.310000001</v>
      </c>
      <c r="CJ20" s="180">
        <v>12751098.660000002</v>
      </c>
      <c r="CK20" s="264"/>
      <c r="CL20" s="349">
        <v>12983177.649999991</v>
      </c>
      <c r="CM20" s="180">
        <v>11304269.529999997</v>
      </c>
      <c r="CN20" s="349">
        <v>12759850.179999994</v>
      </c>
      <c r="CO20" s="180">
        <v>11419947.399999999</v>
      </c>
      <c r="CP20" s="349">
        <v>14007722.25</v>
      </c>
      <c r="CQ20" s="180">
        <v>12141579.970000001</v>
      </c>
      <c r="CR20" s="349">
        <v>18598092.530000012</v>
      </c>
      <c r="CS20" s="180">
        <v>16644048.890000002</v>
      </c>
      <c r="CT20" s="349">
        <v>17297665.350000005</v>
      </c>
      <c r="CU20" s="180">
        <v>15387069.58</v>
      </c>
      <c r="CV20" s="349">
        <v>19729237.980000004</v>
      </c>
      <c r="CW20" s="180">
        <v>18056464.909999996</v>
      </c>
      <c r="CX20" s="349">
        <v>24248466.590000004</v>
      </c>
      <c r="CY20" s="180">
        <v>22009142.789999999</v>
      </c>
      <c r="CZ20" s="349">
        <v>22789056.250000004</v>
      </c>
      <c r="DA20" s="180">
        <v>20886768.310000002</v>
      </c>
      <c r="DB20" s="349">
        <v>20470737.68</v>
      </c>
      <c r="DC20" s="180">
        <v>19038387.07</v>
      </c>
      <c r="DD20" s="349">
        <v>19931394.600000001</v>
      </c>
      <c r="DE20" s="180">
        <v>18087828.359999999</v>
      </c>
      <c r="DF20" s="349">
        <v>19380419.040000003</v>
      </c>
      <c r="DG20" s="180">
        <v>17604889.219999995</v>
      </c>
      <c r="DH20" s="349">
        <v>15081380.51</v>
      </c>
      <c r="DI20" s="180">
        <v>13212567.300000001</v>
      </c>
      <c r="DJ20" s="264"/>
      <c r="DK20" s="349">
        <v>13115608.879999997</v>
      </c>
      <c r="DL20" s="180">
        <v>11204911.489999998</v>
      </c>
      <c r="DM20" s="349">
        <v>13620521.750000002</v>
      </c>
      <c r="DN20" s="180">
        <v>11958216.51</v>
      </c>
      <c r="DO20" s="349">
        <v>16066008.530000005</v>
      </c>
      <c r="DP20" s="180">
        <v>13683591.910000002</v>
      </c>
      <c r="DQ20" s="264"/>
      <c r="DR20" s="349">
        <v>10387170.219999997</v>
      </c>
      <c r="DS20" s="180">
        <v>8264464.2899999972</v>
      </c>
      <c r="DT20" s="349">
        <v>3240841.6199999987</v>
      </c>
      <c r="DU20" s="180">
        <v>2246215.1399999992</v>
      </c>
      <c r="DV20" s="349">
        <v>5268182.84</v>
      </c>
      <c r="DW20" s="180">
        <v>3917773.7999999993</v>
      </c>
      <c r="DX20" s="264"/>
      <c r="DY20" s="349">
        <v>12414765.440000003</v>
      </c>
      <c r="DZ20" s="180">
        <v>10294742.82</v>
      </c>
      <c r="EA20" s="349">
        <v>14245485.269999996</v>
      </c>
      <c r="EB20" s="180">
        <v>11836576.379999999</v>
      </c>
      <c r="EC20" s="349">
        <v>17194765.350000005</v>
      </c>
      <c r="ED20" s="180">
        <v>14560159.270000001</v>
      </c>
      <c r="EE20" s="264"/>
      <c r="EF20" s="349">
        <v>17189929.370000012</v>
      </c>
      <c r="EG20" s="180">
        <v>14064611.92</v>
      </c>
      <c r="EH20" s="349">
        <v>16692583.229999995</v>
      </c>
      <c r="EI20" s="180">
        <v>14006434.399999997</v>
      </c>
      <c r="EJ20" s="349">
        <v>11330863.659999998</v>
      </c>
      <c r="EK20" s="180">
        <v>9220455.7600000016</v>
      </c>
      <c r="EL20" s="264"/>
      <c r="EM20" s="349">
        <v>10003473.48</v>
      </c>
      <c r="EN20" s="180">
        <v>7844942.0900000008</v>
      </c>
      <c r="EO20" s="349">
        <v>10705026.790000003</v>
      </c>
      <c r="EP20" s="180">
        <v>8738187.6900000013</v>
      </c>
      <c r="EQ20" s="349">
        <v>11785116.610000003</v>
      </c>
      <c r="ER20" s="180">
        <v>9456649.3599999975</v>
      </c>
      <c r="ES20" s="264"/>
      <c r="ET20" s="349">
        <v>18212871.550000001</v>
      </c>
      <c r="EU20" s="180">
        <v>15001297.459999999</v>
      </c>
      <c r="EV20" s="349">
        <v>18663768.830000017</v>
      </c>
      <c r="EW20" s="180">
        <v>15602837.790000001</v>
      </c>
      <c r="EX20" s="349">
        <v>22183109.880000003</v>
      </c>
      <c r="EY20" s="180">
        <v>18873384.290000007</v>
      </c>
      <c r="EZ20" s="264"/>
      <c r="FA20" s="349">
        <v>27515528.41</v>
      </c>
      <c r="FB20" s="180">
        <v>23596973.720000003</v>
      </c>
      <c r="FC20" s="349">
        <v>29766849.800000001</v>
      </c>
      <c r="FD20" s="180">
        <v>25440243.519999992</v>
      </c>
      <c r="FE20" s="349">
        <v>28754364.590000011</v>
      </c>
      <c r="FF20" s="180">
        <v>24272633.340000007</v>
      </c>
      <c r="FG20" s="264"/>
      <c r="FH20" s="349">
        <v>25135622.389999997</v>
      </c>
      <c r="FI20" s="180">
        <v>21023001.57</v>
      </c>
      <c r="FJ20" s="349">
        <v>23898465.689999998</v>
      </c>
      <c r="FK20" s="180">
        <v>19943859</v>
      </c>
      <c r="FL20" s="349">
        <v>18553231.82</v>
      </c>
      <c r="FM20" s="180">
        <v>14305747.560000004</v>
      </c>
      <c r="FN20" s="349">
        <v>16211107.15</v>
      </c>
      <c r="FO20" s="180">
        <v>12791671.719999999</v>
      </c>
      <c r="FP20" s="349">
        <v>16163174.810000006</v>
      </c>
      <c r="FQ20" s="180">
        <v>12556799.589999998</v>
      </c>
      <c r="FR20" s="349">
        <v>19339567.510000002</v>
      </c>
      <c r="FS20" s="180">
        <v>14983023.460000001</v>
      </c>
      <c r="FT20" s="264"/>
      <c r="FU20" s="349">
        <v>26011549.130000006</v>
      </c>
      <c r="FV20" s="180">
        <v>20776141.130000006</v>
      </c>
      <c r="FW20" s="349">
        <v>25371062.629999999</v>
      </c>
      <c r="FX20" s="180">
        <v>21031475.549999993</v>
      </c>
      <c r="FY20" s="349">
        <v>30512803.659999996</v>
      </c>
      <c r="FZ20" s="180">
        <v>25813821.580000002</v>
      </c>
      <c r="GA20" s="264"/>
      <c r="GB20" s="349">
        <v>34798861.500000007</v>
      </c>
      <c r="GC20" s="180">
        <v>29766830.250000015</v>
      </c>
      <c r="GD20" s="349">
        <v>33505212.230000004</v>
      </c>
      <c r="GE20" s="180">
        <v>28036400.390000004</v>
      </c>
      <c r="GF20" s="349">
        <v>34843512.280000001</v>
      </c>
      <c r="GG20" s="180">
        <v>28928031.800000008</v>
      </c>
      <c r="GH20" s="264"/>
      <c r="GI20" s="349">
        <v>31507673.519999992</v>
      </c>
      <c r="GJ20" s="180">
        <v>25544988.73</v>
      </c>
      <c r="GK20" s="349">
        <v>29336993.129999992</v>
      </c>
      <c r="GL20" s="180">
        <v>24897196.809999999</v>
      </c>
      <c r="GM20" s="349">
        <v>20778853.160000004</v>
      </c>
      <c r="GN20" s="180">
        <v>17203002.419999994</v>
      </c>
      <c r="GO20" s="349">
        <v>20365946.690000005</v>
      </c>
      <c r="GP20" s="180">
        <v>16492898.890000004</v>
      </c>
      <c r="GQ20" s="349">
        <v>19378035.320000008</v>
      </c>
      <c r="GR20" s="180">
        <v>15157052.449999997</v>
      </c>
      <c r="GS20" s="349">
        <v>23338022.589999992</v>
      </c>
      <c r="GT20" s="180">
        <v>18602880.48</v>
      </c>
      <c r="GU20" s="264"/>
      <c r="GV20" s="349">
        <v>28938566.489999998</v>
      </c>
      <c r="GW20" s="180">
        <v>22985179.049999993</v>
      </c>
      <c r="GX20" s="349">
        <v>27830165.610000014</v>
      </c>
      <c r="GY20" s="180">
        <v>23217826.159999996</v>
      </c>
      <c r="GZ20" s="349">
        <v>32582482.820000004</v>
      </c>
      <c r="HA20" s="180">
        <v>27004550.050000001</v>
      </c>
      <c r="HB20" s="264"/>
      <c r="HC20" s="349">
        <v>36416655.950000003</v>
      </c>
      <c r="HD20" s="180">
        <v>30003921.600000001</v>
      </c>
      <c r="HE20" s="349">
        <v>37003421.259999998</v>
      </c>
      <c r="HF20" s="180">
        <v>30071028.02</v>
      </c>
      <c r="HG20" s="349">
        <v>38921295.370000005</v>
      </c>
      <c r="HH20" s="180">
        <v>32834486.940000013</v>
      </c>
      <c r="HI20" s="264"/>
      <c r="HJ20" s="349">
        <v>35864027.190000005</v>
      </c>
      <c r="HK20" s="180">
        <v>29128113.659999996</v>
      </c>
      <c r="HL20" s="349">
        <v>33380422.259999998</v>
      </c>
      <c r="HM20" s="180">
        <v>28046977.370000008</v>
      </c>
      <c r="HN20" s="349">
        <v>23478186.440000001</v>
      </c>
      <c r="HO20" s="180">
        <v>18991335.830000006</v>
      </c>
      <c r="HP20" s="383"/>
      <c r="HQ20" s="349">
        <v>20826382.509999998</v>
      </c>
      <c r="HR20" s="180">
        <v>16490234.849999996</v>
      </c>
      <c r="HS20" s="349">
        <v>21165785.550000008</v>
      </c>
      <c r="HT20" s="180">
        <v>17173870.880000006</v>
      </c>
      <c r="HU20" s="349">
        <v>23345542.270000003</v>
      </c>
      <c r="HV20" s="180">
        <v>19071893.510000002</v>
      </c>
      <c r="HW20" s="264"/>
      <c r="HX20" s="349">
        <v>30879975.329999998</v>
      </c>
      <c r="HY20" s="180">
        <v>24958897.330000006</v>
      </c>
      <c r="HZ20" s="349">
        <v>27672974.050000001</v>
      </c>
      <c r="IA20" s="180">
        <v>22826694.760000005</v>
      </c>
      <c r="IB20" s="349">
        <v>34272328.88000001</v>
      </c>
      <c r="IC20" s="180">
        <v>28703957.98</v>
      </c>
      <c r="ID20" s="264"/>
      <c r="IE20" s="349">
        <v>40023280.129999995</v>
      </c>
      <c r="IF20" s="180">
        <v>33234959.659999993</v>
      </c>
      <c r="IG20" s="349"/>
      <c r="IH20" s="180"/>
      <c r="II20" s="349"/>
      <c r="IJ20" s="180"/>
      <c r="IK20" s="264"/>
      <c r="IL20" s="349"/>
      <c r="IM20" s="180"/>
      <c r="IN20" s="349"/>
      <c r="IO20" s="180"/>
      <c r="IP20" s="349"/>
      <c r="IQ20" s="180"/>
    </row>
    <row r="21" spans="1:251">
      <c r="A21" s="79" t="s">
        <v>69</v>
      </c>
      <c r="B21" s="178">
        <v>52634</v>
      </c>
      <c r="C21" s="179">
        <v>52305</v>
      </c>
      <c r="D21" s="178">
        <v>76265</v>
      </c>
      <c r="E21" s="179">
        <v>71365</v>
      </c>
      <c r="F21" s="178">
        <v>69186</v>
      </c>
      <c r="G21" s="179">
        <v>57556</v>
      </c>
      <c r="H21" s="80">
        <v>81250</v>
      </c>
      <c r="I21" s="80">
        <v>74933</v>
      </c>
      <c r="J21" s="178">
        <v>24123</v>
      </c>
      <c r="K21" s="179">
        <v>17823</v>
      </c>
      <c r="L21" s="178">
        <v>16744</v>
      </c>
      <c r="M21" s="179">
        <v>16744</v>
      </c>
      <c r="N21" s="153"/>
      <c r="O21" s="178">
        <v>25126</v>
      </c>
      <c r="P21" s="179">
        <v>25126</v>
      </c>
      <c r="Q21" s="178">
        <v>19337</v>
      </c>
      <c r="R21" s="180">
        <v>19337</v>
      </c>
      <c r="S21" s="181">
        <v>30342</v>
      </c>
      <c r="T21" s="180">
        <v>30342</v>
      </c>
      <c r="U21" s="181">
        <v>23552</v>
      </c>
      <c r="V21" s="180">
        <v>23355</v>
      </c>
      <c r="W21" s="181">
        <v>17700</v>
      </c>
      <c r="X21" s="182">
        <v>15415</v>
      </c>
      <c r="Y21" s="181">
        <v>19061</v>
      </c>
      <c r="Z21" s="180">
        <v>19061</v>
      </c>
      <c r="AA21" s="181">
        <v>74413</v>
      </c>
      <c r="AB21" s="180">
        <v>73530</v>
      </c>
      <c r="AC21" s="181">
        <v>50715</v>
      </c>
      <c r="AD21" s="180">
        <v>48632</v>
      </c>
      <c r="AE21" s="181">
        <v>51316</v>
      </c>
      <c r="AF21" s="180">
        <v>50566</v>
      </c>
      <c r="AG21" s="181">
        <v>55909</v>
      </c>
      <c r="AH21" s="180">
        <v>54511</v>
      </c>
      <c r="AI21" s="181">
        <v>40074</v>
      </c>
      <c r="AJ21" s="180">
        <v>40074</v>
      </c>
      <c r="AK21" s="181">
        <v>30247</v>
      </c>
      <c r="AL21" s="180">
        <v>29497</v>
      </c>
      <c r="AM21" s="264"/>
      <c r="AN21" s="181">
        <v>22334</v>
      </c>
      <c r="AO21" s="180">
        <v>21474</v>
      </c>
      <c r="AP21" s="181">
        <v>18955</v>
      </c>
      <c r="AQ21" s="180">
        <v>18205</v>
      </c>
      <c r="AR21" s="181">
        <v>21248</v>
      </c>
      <c r="AS21" s="180">
        <v>20498</v>
      </c>
      <c r="AT21" s="181">
        <v>24604</v>
      </c>
      <c r="AU21" s="180">
        <v>23695</v>
      </c>
      <c r="AV21" s="181">
        <v>7881</v>
      </c>
      <c r="AW21" s="180">
        <v>7131</v>
      </c>
      <c r="AX21" s="181">
        <v>13762</v>
      </c>
      <c r="AY21" s="180">
        <v>12972</v>
      </c>
      <c r="AZ21" s="181">
        <v>61663</v>
      </c>
      <c r="BA21" s="180">
        <v>61663</v>
      </c>
      <c r="BB21" s="181">
        <v>24511</v>
      </c>
      <c r="BC21" s="180">
        <v>24317</v>
      </c>
      <c r="BD21" s="181">
        <v>33886</v>
      </c>
      <c r="BE21" s="180">
        <v>33886</v>
      </c>
      <c r="BF21" s="181">
        <v>53799</v>
      </c>
      <c r="BG21" s="180">
        <v>52810</v>
      </c>
      <c r="BH21" s="181">
        <v>28809</v>
      </c>
      <c r="BI21" s="180">
        <v>28809</v>
      </c>
      <c r="BJ21" s="181">
        <v>5985</v>
      </c>
      <c r="BK21" s="180">
        <v>5985</v>
      </c>
      <c r="BL21" s="264"/>
      <c r="BM21" s="181">
        <v>15980</v>
      </c>
      <c r="BN21" s="180">
        <v>15962</v>
      </c>
      <c r="BO21" s="349">
        <v>54870.07</v>
      </c>
      <c r="BP21" s="180">
        <v>54870.07</v>
      </c>
      <c r="BQ21" s="349">
        <v>50406.799999999996</v>
      </c>
      <c r="BR21" s="180">
        <v>50406.799999999996</v>
      </c>
      <c r="BS21" s="349">
        <v>77710.73</v>
      </c>
      <c r="BT21" s="180">
        <v>77703.929999999993</v>
      </c>
      <c r="BU21" s="349">
        <v>9466.7799999999988</v>
      </c>
      <c r="BV21" s="180">
        <v>9466.7799999999988</v>
      </c>
      <c r="BW21" s="349">
        <v>19176.77</v>
      </c>
      <c r="BX21" s="180">
        <v>19176.77</v>
      </c>
      <c r="BY21" s="349">
        <v>222506.71</v>
      </c>
      <c r="BZ21" s="180">
        <v>128705.52</v>
      </c>
      <c r="CA21" s="349">
        <v>112933.16</v>
      </c>
      <c r="CB21" s="180">
        <v>102345.36</v>
      </c>
      <c r="CC21" s="349">
        <v>108514.01</v>
      </c>
      <c r="CD21" s="180">
        <v>97909.109999999986</v>
      </c>
      <c r="CE21" s="349">
        <v>305854.21000000002</v>
      </c>
      <c r="CF21" s="180">
        <v>286858.66000000003</v>
      </c>
      <c r="CG21" s="349">
        <v>39350.76</v>
      </c>
      <c r="CH21" s="180">
        <v>31787.760000000002</v>
      </c>
      <c r="CI21" s="349">
        <v>37573.26</v>
      </c>
      <c r="CJ21" s="180">
        <v>32347.26</v>
      </c>
      <c r="CK21" s="264"/>
      <c r="CL21" s="349">
        <v>140881.79</v>
      </c>
      <c r="CM21" s="180">
        <v>134629.79</v>
      </c>
      <c r="CN21" s="349">
        <v>68280.51999999999</v>
      </c>
      <c r="CO21" s="180">
        <v>62657.52</v>
      </c>
      <c r="CP21" s="349">
        <v>78167.739999999991</v>
      </c>
      <c r="CQ21" s="180">
        <v>72938.64</v>
      </c>
      <c r="CR21" s="349">
        <v>135444.90999999997</v>
      </c>
      <c r="CS21" s="180">
        <v>129059.90999999999</v>
      </c>
      <c r="CT21" s="349">
        <v>32713.079999999998</v>
      </c>
      <c r="CU21" s="180">
        <v>22311.95</v>
      </c>
      <c r="CV21" s="349">
        <v>51493.96</v>
      </c>
      <c r="CW21" s="180">
        <v>41667.269999999997</v>
      </c>
      <c r="CX21" s="349">
        <v>188233.67</v>
      </c>
      <c r="CY21" s="180">
        <v>178100.64</v>
      </c>
      <c r="CZ21" s="349">
        <v>113180.45000000001</v>
      </c>
      <c r="DA21" s="180">
        <v>101131.78000000001</v>
      </c>
      <c r="DB21" s="349">
        <v>69249.61</v>
      </c>
      <c r="DC21" s="180">
        <v>69249.61</v>
      </c>
      <c r="DD21" s="349">
        <v>238523.66999999998</v>
      </c>
      <c r="DE21" s="180">
        <v>229643.66999999998</v>
      </c>
      <c r="DF21" s="349">
        <v>50150.200000000004</v>
      </c>
      <c r="DG21" s="180">
        <v>41602.11</v>
      </c>
      <c r="DH21" s="349">
        <v>49800.67</v>
      </c>
      <c r="DI21" s="180">
        <v>42115.63</v>
      </c>
      <c r="DJ21" s="264"/>
      <c r="DK21" s="349">
        <v>99862.25</v>
      </c>
      <c r="DL21" s="180">
        <v>88979.47</v>
      </c>
      <c r="DM21" s="349">
        <v>57812.540000000008</v>
      </c>
      <c r="DN21" s="180">
        <v>50051.240000000005</v>
      </c>
      <c r="DO21" s="349">
        <v>57456.079999999994</v>
      </c>
      <c r="DP21" s="180">
        <v>47129.74</v>
      </c>
      <c r="DQ21" s="264"/>
      <c r="DR21" s="349">
        <v>77494.83</v>
      </c>
      <c r="DS21" s="180">
        <v>69506.91</v>
      </c>
      <c r="DT21" s="349">
        <v>11373.669999999998</v>
      </c>
      <c r="DU21" s="180">
        <v>5687.49</v>
      </c>
      <c r="DV21" s="349">
        <v>19439.05</v>
      </c>
      <c r="DW21" s="180">
        <v>10689.050000000001</v>
      </c>
      <c r="DX21" s="264"/>
      <c r="DY21" s="349">
        <v>159432.75</v>
      </c>
      <c r="DZ21" s="180">
        <v>146209.4</v>
      </c>
      <c r="EA21" s="349">
        <v>116889.84</v>
      </c>
      <c r="EB21" s="180">
        <v>97965.430000000008</v>
      </c>
      <c r="EC21" s="349">
        <v>203942.27000000002</v>
      </c>
      <c r="ED21" s="180">
        <v>183901.65</v>
      </c>
      <c r="EE21" s="264"/>
      <c r="EF21" s="349">
        <v>251579.47999999998</v>
      </c>
      <c r="EG21" s="180">
        <v>230511.83999999997</v>
      </c>
      <c r="EH21" s="349">
        <v>76637.66</v>
      </c>
      <c r="EI21" s="180">
        <v>69786.100000000006</v>
      </c>
      <c r="EJ21" s="349">
        <v>63055.409999999996</v>
      </c>
      <c r="EK21" s="180">
        <v>57204.869999999995</v>
      </c>
      <c r="EL21" s="264"/>
      <c r="EM21" s="349">
        <v>131417.79</v>
      </c>
      <c r="EN21" s="180">
        <v>121177.18</v>
      </c>
      <c r="EO21" s="349">
        <v>103799.44</v>
      </c>
      <c r="EP21" s="180">
        <v>93209.3</v>
      </c>
      <c r="EQ21" s="349">
        <v>84450.65</v>
      </c>
      <c r="ER21" s="180">
        <v>74813.09</v>
      </c>
      <c r="ES21" s="264"/>
      <c r="ET21" s="349">
        <v>187659.39</v>
      </c>
      <c r="EU21" s="180">
        <v>179155.89</v>
      </c>
      <c r="EV21" s="349">
        <v>65900.27</v>
      </c>
      <c r="EW21" s="180">
        <v>59735.76</v>
      </c>
      <c r="EX21" s="349">
        <v>83230.27</v>
      </c>
      <c r="EY21" s="180">
        <v>73389.27</v>
      </c>
      <c r="EZ21" s="264"/>
      <c r="FA21" s="349">
        <v>293507.27999999997</v>
      </c>
      <c r="FB21" s="180">
        <v>267219.92000000004</v>
      </c>
      <c r="FC21" s="349">
        <v>170826.55</v>
      </c>
      <c r="FD21" s="180">
        <v>160436.79999999999</v>
      </c>
      <c r="FE21" s="349">
        <v>122970.26999999999</v>
      </c>
      <c r="FF21" s="180">
        <v>122970.26999999999</v>
      </c>
      <c r="FG21" s="264"/>
      <c r="FH21" s="349">
        <v>348627.44999999995</v>
      </c>
      <c r="FI21" s="180">
        <v>335493.11</v>
      </c>
      <c r="FJ21" s="349">
        <v>76782.459999999992</v>
      </c>
      <c r="FK21" s="180">
        <v>76782.459999999992</v>
      </c>
      <c r="FL21" s="349">
        <v>82282.010000000009</v>
      </c>
      <c r="FM21" s="180">
        <v>70508.990000000005</v>
      </c>
      <c r="FN21" s="349">
        <v>173726.38</v>
      </c>
      <c r="FO21" s="180">
        <v>165945.74000000002</v>
      </c>
      <c r="FP21" s="349">
        <v>118757.72</v>
      </c>
      <c r="FQ21" s="180">
        <v>102098.85999999999</v>
      </c>
      <c r="FR21" s="349">
        <v>80364.02</v>
      </c>
      <c r="FS21" s="180">
        <v>65981.23</v>
      </c>
      <c r="FT21" s="264"/>
      <c r="FU21" s="349">
        <v>158071.44</v>
      </c>
      <c r="FV21" s="180">
        <v>148676.03</v>
      </c>
      <c r="FW21" s="349">
        <v>48130.45</v>
      </c>
      <c r="FX21" s="180">
        <v>40044.79</v>
      </c>
      <c r="FY21" s="349">
        <v>47877.04</v>
      </c>
      <c r="FZ21" s="180">
        <v>38610.050000000003</v>
      </c>
      <c r="GA21" s="264"/>
      <c r="GB21" s="349">
        <v>258286.96999999997</v>
      </c>
      <c r="GC21" s="180">
        <v>236251.39999999997</v>
      </c>
      <c r="GD21" s="349">
        <v>172648.53999999998</v>
      </c>
      <c r="GE21" s="180">
        <v>159710.37</v>
      </c>
      <c r="GF21" s="349">
        <v>158818.46999999997</v>
      </c>
      <c r="GG21" s="180">
        <v>139368.46999999997</v>
      </c>
      <c r="GH21" s="264"/>
      <c r="GI21" s="349">
        <v>200239.22999999998</v>
      </c>
      <c r="GJ21" s="180">
        <v>171390.2</v>
      </c>
      <c r="GK21" s="349">
        <v>91067.08</v>
      </c>
      <c r="GL21" s="180">
        <v>73376.31</v>
      </c>
      <c r="GM21" s="349">
        <v>83381.990000000005</v>
      </c>
      <c r="GN21" s="180">
        <v>63966.990000000005</v>
      </c>
      <c r="GO21" s="349">
        <v>141039.47</v>
      </c>
      <c r="GP21" s="180">
        <v>122805.47</v>
      </c>
      <c r="GQ21" s="349">
        <v>98503.48000000001</v>
      </c>
      <c r="GR21" s="180">
        <v>98503.48000000001</v>
      </c>
      <c r="GS21" s="349">
        <v>101155.93</v>
      </c>
      <c r="GT21" s="180">
        <v>101155.93</v>
      </c>
      <c r="GU21" s="264"/>
      <c r="GV21" s="349">
        <v>114906.59</v>
      </c>
      <c r="GW21" s="180">
        <v>102997.70000000001</v>
      </c>
      <c r="GX21" s="349">
        <v>104717.53</v>
      </c>
      <c r="GY21" s="180">
        <v>97645.73</v>
      </c>
      <c r="GZ21" s="349">
        <v>117719.47</v>
      </c>
      <c r="HA21" s="180">
        <v>117719.47</v>
      </c>
      <c r="HB21" s="264"/>
      <c r="HC21" s="349">
        <v>263805.65999999992</v>
      </c>
      <c r="HD21" s="180">
        <v>243180.84999999995</v>
      </c>
      <c r="HE21" s="349">
        <v>231386.33000000002</v>
      </c>
      <c r="HF21" s="180">
        <v>231386.33000000002</v>
      </c>
      <c r="HG21" s="349">
        <v>187482.05</v>
      </c>
      <c r="HH21" s="180">
        <v>187482.05</v>
      </c>
      <c r="HI21" s="264"/>
      <c r="HJ21" s="349">
        <v>265545.2</v>
      </c>
      <c r="HK21" s="180">
        <v>265383.2</v>
      </c>
      <c r="HL21" s="349">
        <v>93021.05</v>
      </c>
      <c r="HM21" s="180">
        <v>93021.05</v>
      </c>
      <c r="HN21" s="349">
        <v>80550.58</v>
      </c>
      <c r="HO21" s="180">
        <v>80550.58</v>
      </c>
      <c r="HP21" s="383"/>
      <c r="HQ21" s="349">
        <v>96015.07</v>
      </c>
      <c r="HR21" s="180">
        <v>95973.24</v>
      </c>
      <c r="HS21" s="349">
        <v>104302.03</v>
      </c>
      <c r="HT21" s="180">
        <v>104302.03</v>
      </c>
      <c r="HU21" s="349">
        <v>103634.82</v>
      </c>
      <c r="HV21" s="180">
        <v>77658.540000000008</v>
      </c>
      <c r="HW21" s="264"/>
      <c r="HX21" s="349">
        <v>103566.17000000001</v>
      </c>
      <c r="HY21" s="180">
        <v>103566.17000000001</v>
      </c>
      <c r="HZ21" s="349">
        <v>103548.06999999999</v>
      </c>
      <c r="IA21" s="180">
        <v>103548.06999999999</v>
      </c>
      <c r="IB21" s="349">
        <v>88446.53</v>
      </c>
      <c r="IC21" s="180">
        <v>88446.53</v>
      </c>
      <c r="ID21" s="264"/>
      <c r="IE21" s="349">
        <v>221518.67999999996</v>
      </c>
      <c r="IF21" s="180">
        <v>217856.87999999998</v>
      </c>
      <c r="IG21" s="349"/>
      <c r="IH21" s="180"/>
      <c r="II21" s="349"/>
      <c r="IJ21" s="180"/>
      <c r="IK21" s="264"/>
      <c r="IL21" s="349"/>
      <c r="IM21" s="180"/>
      <c r="IN21" s="349"/>
      <c r="IO21" s="180"/>
      <c r="IP21" s="349"/>
      <c r="IQ21" s="180"/>
    </row>
    <row r="22" spans="1:251">
      <c r="A22" s="79" t="s">
        <v>70</v>
      </c>
      <c r="B22" s="178">
        <v>108200</v>
      </c>
      <c r="C22" s="179">
        <v>102979</v>
      </c>
      <c r="D22" s="178">
        <v>113475</v>
      </c>
      <c r="E22" s="179">
        <v>109795</v>
      </c>
      <c r="F22" s="178">
        <v>71647</v>
      </c>
      <c r="G22" s="179">
        <v>69442</v>
      </c>
      <c r="H22" s="80">
        <v>120774</v>
      </c>
      <c r="I22" s="80">
        <v>117654</v>
      </c>
      <c r="J22" s="178">
        <v>46788</v>
      </c>
      <c r="K22" s="179">
        <v>42824</v>
      </c>
      <c r="L22" s="178">
        <v>75198</v>
      </c>
      <c r="M22" s="179">
        <v>73722</v>
      </c>
      <c r="N22" s="153"/>
      <c r="O22" s="178">
        <v>240736</v>
      </c>
      <c r="P22" s="179">
        <v>229830</v>
      </c>
      <c r="Q22" s="178">
        <v>33541</v>
      </c>
      <c r="R22" s="180">
        <v>31430</v>
      </c>
      <c r="S22" s="181">
        <v>61980</v>
      </c>
      <c r="T22" s="180">
        <v>57331</v>
      </c>
      <c r="U22" s="181">
        <v>38273</v>
      </c>
      <c r="V22" s="180">
        <v>32479</v>
      </c>
      <c r="W22" s="181">
        <v>48083</v>
      </c>
      <c r="X22" s="182">
        <v>43501</v>
      </c>
      <c r="Y22" s="181">
        <v>74333</v>
      </c>
      <c r="Z22" s="180">
        <v>66662</v>
      </c>
      <c r="AA22" s="181">
        <v>142574</v>
      </c>
      <c r="AB22" s="180">
        <v>135023</v>
      </c>
      <c r="AC22" s="181">
        <v>162232</v>
      </c>
      <c r="AD22" s="180">
        <v>157476</v>
      </c>
      <c r="AE22" s="181">
        <v>190851</v>
      </c>
      <c r="AF22" s="180">
        <v>166947</v>
      </c>
      <c r="AG22" s="181">
        <v>110656</v>
      </c>
      <c r="AH22" s="180">
        <v>104247</v>
      </c>
      <c r="AI22" s="181">
        <v>91306</v>
      </c>
      <c r="AJ22" s="180">
        <v>86051</v>
      </c>
      <c r="AK22" s="181">
        <v>71812</v>
      </c>
      <c r="AL22" s="180">
        <v>66873</v>
      </c>
      <c r="AM22" s="264"/>
      <c r="AN22" s="181">
        <v>92973</v>
      </c>
      <c r="AO22" s="180">
        <v>65611</v>
      </c>
      <c r="AP22" s="181">
        <v>76032</v>
      </c>
      <c r="AQ22" s="180">
        <v>67705</v>
      </c>
      <c r="AR22" s="181">
        <v>75199</v>
      </c>
      <c r="AS22" s="180">
        <v>70801</v>
      </c>
      <c r="AT22" s="181">
        <v>83848</v>
      </c>
      <c r="AU22" s="180">
        <v>77071</v>
      </c>
      <c r="AV22" s="181">
        <v>61489</v>
      </c>
      <c r="AW22" s="180">
        <v>55574</v>
      </c>
      <c r="AX22" s="181">
        <v>104987</v>
      </c>
      <c r="AY22" s="180">
        <v>97596</v>
      </c>
      <c r="AZ22" s="181">
        <v>209116</v>
      </c>
      <c r="BA22" s="180">
        <v>204105</v>
      </c>
      <c r="BB22" s="181">
        <v>215637</v>
      </c>
      <c r="BC22" s="180">
        <v>206765</v>
      </c>
      <c r="BD22" s="181">
        <v>154082</v>
      </c>
      <c r="BE22" s="180">
        <v>148695</v>
      </c>
      <c r="BF22" s="181">
        <v>172677</v>
      </c>
      <c r="BG22" s="180">
        <v>167714</v>
      </c>
      <c r="BH22" s="181">
        <v>198066</v>
      </c>
      <c r="BI22" s="180">
        <v>191898</v>
      </c>
      <c r="BJ22" s="181">
        <v>60974</v>
      </c>
      <c r="BK22" s="180">
        <v>55033</v>
      </c>
      <c r="BL22" s="264"/>
      <c r="BM22" s="181">
        <v>87962</v>
      </c>
      <c r="BN22" s="180">
        <v>82078</v>
      </c>
      <c r="BO22" s="349">
        <v>560542.44000000006</v>
      </c>
      <c r="BP22" s="180">
        <v>485473.51</v>
      </c>
      <c r="BQ22" s="349">
        <v>1063443.19</v>
      </c>
      <c r="BR22" s="180">
        <v>856643.5900000002</v>
      </c>
      <c r="BS22" s="349">
        <v>123227.10999999999</v>
      </c>
      <c r="BT22" s="180">
        <v>118239.98000000001</v>
      </c>
      <c r="BU22" s="349">
        <v>1389730.08</v>
      </c>
      <c r="BV22" s="180">
        <v>1061524.02</v>
      </c>
      <c r="BW22" s="349">
        <v>1209727.77</v>
      </c>
      <c r="BX22" s="180">
        <v>973039.64</v>
      </c>
      <c r="BY22" s="349">
        <v>294459.66000000003</v>
      </c>
      <c r="BZ22" s="180">
        <v>281126.67000000004</v>
      </c>
      <c r="CA22" s="349">
        <v>249476.92</v>
      </c>
      <c r="CB22" s="180">
        <v>230985.19</v>
      </c>
      <c r="CC22" s="349">
        <v>221445.54</v>
      </c>
      <c r="CD22" s="180">
        <v>215349.83000000005</v>
      </c>
      <c r="CE22" s="349">
        <v>258217.83</v>
      </c>
      <c r="CF22" s="180">
        <v>233633.69999999998</v>
      </c>
      <c r="CG22" s="349">
        <v>142767.44</v>
      </c>
      <c r="CH22" s="180">
        <v>137213.89000000001</v>
      </c>
      <c r="CI22" s="349">
        <v>75943.460000000006</v>
      </c>
      <c r="CJ22" s="180">
        <v>70372.560000000012</v>
      </c>
      <c r="CK22" s="264"/>
      <c r="CL22" s="349">
        <v>183749.92999999996</v>
      </c>
      <c r="CM22" s="180">
        <v>166262.00999999995</v>
      </c>
      <c r="CN22" s="349">
        <v>126735.81999999998</v>
      </c>
      <c r="CO22" s="180">
        <v>124390.81999999998</v>
      </c>
      <c r="CP22" s="349">
        <v>138112.81999999998</v>
      </c>
      <c r="CQ22" s="180">
        <v>136701.81999999998</v>
      </c>
      <c r="CR22" s="349">
        <v>172667.13</v>
      </c>
      <c r="CS22" s="180">
        <v>152714.03</v>
      </c>
      <c r="CT22" s="349">
        <v>970876</v>
      </c>
      <c r="CU22" s="180">
        <v>845186.84000000008</v>
      </c>
      <c r="CV22" s="349">
        <v>1057542.46</v>
      </c>
      <c r="CW22" s="180">
        <v>897417.84000000008</v>
      </c>
      <c r="CX22" s="349">
        <v>343384.84</v>
      </c>
      <c r="CY22" s="180">
        <v>312731.63</v>
      </c>
      <c r="CZ22" s="349">
        <v>608359.79000000015</v>
      </c>
      <c r="DA22" s="180">
        <v>541492.82000000007</v>
      </c>
      <c r="DB22" s="349">
        <v>1261156.3900000001</v>
      </c>
      <c r="DC22" s="180">
        <v>1147361.0899999999</v>
      </c>
      <c r="DD22" s="349">
        <v>1186682.77</v>
      </c>
      <c r="DE22" s="180">
        <v>1102136.57</v>
      </c>
      <c r="DF22" s="349">
        <v>610247.36999999988</v>
      </c>
      <c r="DG22" s="180">
        <v>533975.51</v>
      </c>
      <c r="DH22" s="349">
        <v>808383.28</v>
      </c>
      <c r="DI22" s="180">
        <v>643625.51</v>
      </c>
      <c r="DJ22" s="264"/>
      <c r="DK22" s="349">
        <v>538314.79999999993</v>
      </c>
      <c r="DL22" s="180">
        <v>415249.02999999997</v>
      </c>
      <c r="DM22" s="349">
        <v>1218641.6499999999</v>
      </c>
      <c r="DN22" s="180">
        <v>989064.47</v>
      </c>
      <c r="DO22" s="349">
        <v>1392720.1700000002</v>
      </c>
      <c r="DP22" s="180">
        <v>1146639.4500000002</v>
      </c>
      <c r="DQ22" s="264"/>
      <c r="DR22" s="349">
        <v>1004540.3400000001</v>
      </c>
      <c r="DS22" s="180">
        <v>747704.32000000007</v>
      </c>
      <c r="DT22" s="349">
        <v>242103.53000000003</v>
      </c>
      <c r="DU22" s="180">
        <v>143748.39000000001</v>
      </c>
      <c r="DV22" s="349">
        <v>70003.009999999995</v>
      </c>
      <c r="DW22" s="180">
        <v>50554.38</v>
      </c>
      <c r="DX22" s="264"/>
      <c r="DY22" s="349">
        <v>364946.97</v>
      </c>
      <c r="DZ22" s="180">
        <v>331931.35999999993</v>
      </c>
      <c r="EA22" s="349">
        <v>427233.48</v>
      </c>
      <c r="EB22" s="180">
        <v>381769.7</v>
      </c>
      <c r="EC22" s="349">
        <v>427007.03</v>
      </c>
      <c r="ED22" s="180">
        <v>367183.99</v>
      </c>
      <c r="EE22" s="264"/>
      <c r="EF22" s="349">
        <v>557315.87</v>
      </c>
      <c r="EG22" s="180">
        <v>509970.24000000005</v>
      </c>
      <c r="EH22" s="349">
        <v>358377</v>
      </c>
      <c r="EI22" s="180">
        <v>316879.42</v>
      </c>
      <c r="EJ22" s="349">
        <v>226314.38000000003</v>
      </c>
      <c r="EK22" s="180">
        <v>200939.09</v>
      </c>
      <c r="EL22" s="264"/>
      <c r="EM22" s="349">
        <v>397155.25</v>
      </c>
      <c r="EN22" s="180">
        <v>334560.83999999997</v>
      </c>
      <c r="EO22" s="349">
        <v>302536.02</v>
      </c>
      <c r="EP22" s="180">
        <v>291935.02</v>
      </c>
      <c r="EQ22" s="349">
        <v>355891.77999999997</v>
      </c>
      <c r="ER22" s="180">
        <v>315580.51</v>
      </c>
      <c r="ES22" s="264"/>
      <c r="ET22" s="349">
        <v>410320.71</v>
      </c>
      <c r="EU22" s="180">
        <v>366952.67000000004</v>
      </c>
      <c r="EV22" s="349">
        <v>357380.37000000005</v>
      </c>
      <c r="EW22" s="180">
        <v>343450.98000000004</v>
      </c>
      <c r="EX22" s="349">
        <v>393837.31</v>
      </c>
      <c r="EY22" s="180">
        <v>386449.31</v>
      </c>
      <c r="EZ22" s="264"/>
      <c r="FA22" s="349">
        <v>786399.39999999991</v>
      </c>
      <c r="FB22" s="180">
        <v>651383.06999999995</v>
      </c>
      <c r="FC22" s="349">
        <v>538864.72</v>
      </c>
      <c r="FD22" s="180">
        <v>495459.85000000009</v>
      </c>
      <c r="FE22" s="349">
        <v>502895.57000000007</v>
      </c>
      <c r="FF22" s="180">
        <v>463804.66000000003</v>
      </c>
      <c r="FG22" s="264"/>
      <c r="FH22" s="349">
        <v>764775.8</v>
      </c>
      <c r="FI22" s="180">
        <v>649593.24000000011</v>
      </c>
      <c r="FJ22" s="349">
        <v>315107.71999999997</v>
      </c>
      <c r="FK22" s="180">
        <v>292337.82999999996</v>
      </c>
      <c r="FL22" s="349">
        <v>320431.55000000005</v>
      </c>
      <c r="FM22" s="180">
        <v>296872.24000000005</v>
      </c>
      <c r="FN22" s="349">
        <v>404926.49</v>
      </c>
      <c r="FO22" s="180">
        <v>332074.02</v>
      </c>
      <c r="FP22" s="349">
        <v>408395.13</v>
      </c>
      <c r="FQ22" s="180">
        <v>389024.95999999996</v>
      </c>
      <c r="FR22" s="349">
        <v>330023.71999999997</v>
      </c>
      <c r="FS22" s="180">
        <v>312150.95999999996</v>
      </c>
      <c r="FT22" s="264"/>
      <c r="FU22" s="349">
        <v>526111.19999999995</v>
      </c>
      <c r="FV22" s="180">
        <v>456091.26</v>
      </c>
      <c r="FW22" s="349">
        <v>274451.02</v>
      </c>
      <c r="FX22" s="180">
        <v>274115.01</v>
      </c>
      <c r="FY22" s="349">
        <v>384098.62</v>
      </c>
      <c r="FZ22" s="180">
        <v>355449.38</v>
      </c>
      <c r="GA22" s="264"/>
      <c r="GB22" s="349">
        <v>800013.46999999986</v>
      </c>
      <c r="GC22" s="180">
        <v>662837.70999999985</v>
      </c>
      <c r="GD22" s="349">
        <v>628852.3600000001</v>
      </c>
      <c r="GE22" s="180">
        <v>591861.94000000006</v>
      </c>
      <c r="GF22" s="349">
        <v>643612.04</v>
      </c>
      <c r="GG22" s="180">
        <v>605397.25</v>
      </c>
      <c r="GH22" s="264"/>
      <c r="GI22" s="349">
        <v>797250.46000000008</v>
      </c>
      <c r="GJ22" s="180">
        <v>692128.78</v>
      </c>
      <c r="GK22" s="349">
        <v>472688.49</v>
      </c>
      <c r="GL22" s="180">
        <v>428944.24000000005</v>
      </c>
      <c r="GM22" s="349">
        <v>295318.14</v>
      </c>
      <c r="GN22" s="180">
        <v>280695.71999999997</v>
      </c>
      <c r="GO22" s="349">
        <v>575205.77</v>
      </c>
      <c r="GP22" s="180">
        <v>455710.76</v>
      </c>
      <c r="GQ22" s="349">
        <v>470322.50999999995</v>
      </c>
      <c r="GR22" s="180">
        <v>440892.22</v>
      </c>
      <c r="GS22" s="349">
        <v>365389.33999999991</v>
      </c>
      <c r="GT22" s="180">
        <v>350928.94999999995</v>
      </c>
      <c r="GU22" s="264"/>
      <c r="GV22" s="349">
        <v>561875.37</v>
      </c>
      <c r="GW22" s="180">
        <v>482800.60999999993</v>
      </c>
      <c r="GX22" s="349">
        <v>418297.47</v>
      </c>
      <c r="GY22" s="180">
        <v>409027.23</v>
      </c>
      <c r="GZ22" s="349">
        <v>522163.56</v>
      </c>
      <c r="HA22" s="180">
        <v>504807.62999999995</v>
      </c>
      <c r="HB22" s="264"/>
      <c r="HC22" s="349">
        <v>841379.85999999987</v>
      </c>
      <c r="HD22" s="180">
        <v>734765.82999999984</v>
      </c>
      <c r="HE22" s="349">
        <v>666135.04000000004</v>
      </c>
      <c r="HF22" s="180">
        <v>641074.98</v>
      </c>
      <c r="HG22" s="349">
        <v>576928.76</v>
      </c>
      <c r="HH22" s="180">
        <v>541743.96</v>
      </c>
      <c r="HI22" s="264"/>
      <c r="HJ22" s="349">
        <v>814631.04</v>
      </c>
      <c r="HK22" s="180">
        <v>691020.07000000007</v>
      </c>
      <c r="HL22" s="349">
        <v>439315.79000000004</v>
      </c>
      <c r="HM22" s="180">
        <v>439315.79000000004</v>
      </c>
      <c r="HN22" s="349">
        <v>416342.85000000003</v>
      </c>
      <c r="HO22" s="180">
        <v>401561.36</v>
      </c>
      <c r="HP22" s="383"/>
      <c r="HQ22" s="349">
        <v>609608.60000000009</v>
      </c>
      <c r="HR22" s="180">
        <v>505193.32</v>
      </c>
      <c r="HS22" s="349">
        <v>607766.25</v>
      </c>
      <c r="HT22" s="180">
        <v>584363.29</v>
      </c>
      <c r="HU22" s="349">
        <v>376818.27999999997</v>
      </c>
      <c r="HV22" s="180">
        <v>335390.58</v>
      </c>
      <c r="HW22" s="264"/>
      <c r="HX22" s="349">
        <v>663993.92999999993</v>
      </c>
      <c r="HY22" s="180">
        <v>561287.6</v>
      </c>
      <c r="HZ22" s="349">
        <v>403200.86000000004</v>
      </c>
      <c r="IA22" s="180">
        <v>390686.46000000008</v>
      </c>
      <c r="IB22" s="349">
        <v>590945.52</v>
      </c>
      <c r="IC22" s="180">
        <v>584908.48</v>
      </c>
      <c r="ID22" s="264"/>
      <c r="IE22" s="349">
        <v>1233570.03</v>
      </c>
      <c r="IF22" s="180">
        <v>1052968.05</v>
      </c>
      <c r="IG22" s="349"/>
      <c r="IH22" s="180"/>
      <c r="II22" s="349"/>
      <c r="IJ22" s="180"/>
      <c r="IK22" s="264"/>
      <c r="IL22" s="349"/>
      <c r="IM22" s="180"/>
      <c r="IN22" s="349"/>
      <c r="IO22" s="180"/>
      <c r="IP22" s="349"/>
      <c r="IQ22" s="180"/>
    </row>
    <row r="23" spans="1:251">
      <c r="A23" s="79" t="s">
        <v>71</v>
      </c>
      <c r="B23" s="178">
        <v>2640699</v>
      </c>
      <c r="C23" s="179">
        <v>2457656</v>
      </c>
      <c r="D23" s="178">
        <v>1985664</v>
      </c>
      <c r="E23" s="179">
        <v>1918580</v>
      </c>
      <c r="F23" s="178">
        <v>1768868</v>
      </c>
      <c r="G23" s="179">
        <v>1675741</v>
      </c>
      <c r="H23" s="80">
        <v>1979361</v>
      </c>
      <c r="I23" s="80">
        <v>1769448</v>
      </c>
      <c r="J23" s="178">
        <v>652550</v>
      </c>
      <c r="K23" s="179">
        <v>564343</v>
      </c>
      <c r="L23" s="178">
        <v>1852174</v>
      </c>
      <c r="M23" s="179">
        <v>1743868</v>
      </c>
      <c r="N23" s="153"/>
      <c r="O23" s="178">
        <v>1312732</v>
      </c>
      <c r="P23" s="179">
        <v>1094062</v>
      </c>
      <c r="Q23" s="178">
        <v>373964</v>
      </c>
      <c r="R23" s="180">
        <v>324628</v>
      </c>
      <c r="S23" s="181">
        <v>1836612</v>
      </c>
      <c r="T23" s="180">
        <v>1684705</v>
      </c>
      <c r="U23" s="181">
        <v>1500419</v>
      </c>
      <c r="V23" s="180">
        <v>1281411</v>
      </c>
      <c r="W23" s="181">
        <v>1895316</v>
      </c>
      <c r="X23" s="182">
        <v>1710909</v>
      </c>
      <c r="Y23" s="181">
        <v>1979142</v>
      </c>
      <c r="Z23" s="180">
        <v>1739451</v>
      </c>
      <c r="AA23" s="181">
        <v>2362851</v>
      </c>
      <c r="AB23" s="180">
        <v>2169364</v>
      </c>
      <c r="AC23" s="181">
        <v>2439837</v>
      </c>
      <c r="AD23" s="180">
        <v>2257624</v>
      </c>
      <c r="AE23" s="181">
        <v>1779093</v>
      </c>
      <c r="AF23" s="180">
        <v>1687099</v>
      </c>
      <c r="AG23" s="181">
        <v>2675010</v>
      </c>
      <c r="AH23" s="180">
        <v>2419932</v>
      </c>
      <c r="AI23" s="181">
        <v>1615128</v>
      </c>
      <c r="AJ23" s="180">
        <v>1457626</v>
      </c>
      <c r="AK23" s="181">
        <v>1472195</v>
      </c>
      <c r="AL23" s="180">
        <v>1317639</v>
      </c>
      <c r="AM23" s="264"/>
      <c r="AN23" s="181">
        <v>1172403</v>
      </c>
      <c r="AO23" s="180">
        <v>957305</v>
      </c>
      <c r="AP23" s="181">
        <v>603661</v>
      </c>
      <c r="AQ23" s="180">
        <v>435326</v>
      </c>
      <c r="AR23" s="181">
        <v>2110463</v>
      </c>
      <c r="AS23" s="180">
        <v>1837752</v>
      </c>
      <c r="AT23" s="181">
        <v>1946309</v>
      </c>
      <c r="AU23" s="180">
        <v>1631922</v>
      </c>
      <c r="AV23" s="181">
        <v>1825364</v>
      </c>
      <c r="AW23" s="180">
        <v>1629313</v>
      </c>
      <c r="AX23" s="181">
        <v>1745001</v>
      </c>
      <c r="AY23" s="180">
        <v>1540392</v>
      </c>
      <c r="AZ23" s="181">
        <v>2739647</v>
      </c>
      <c r="BA23" s="180">
        <v>2457255</v>
      </c>
      <c r="BB23" s="181">
        <v>2577445</v>
      </c>
      <c r="BC23" s="180">
        <v>2409591</v>
      </c>
      <c r="BD23" s="181">
        <v>2504311</v>
      </c>
      <c r="BE23" s="180">
        <v>2338925</v>
      </c>
      <c r="BF23" s="181">
        <v>2935238</v>
      </c>
      <c r="BG23" s="180">
        <v>2611398</v>
      </c>
      <c r="BH23" s="181">
        <v>2097578</v>
      </c>
      <c r="BI23" s="180">
        <v>1844880</v>
      </c>
      <c r="BJ23" s="181">
        <v>1309096</v>
      </c>
      <c r="BK23" s="180">
        <v>1147278</v>
      </c>
      <c r="BL23" s="264"/>
      <c r="BM23" s="181">
        <v>2248913</v>
      </c>
      <c r="BN23" s="180">
        <v>1959074</v>
      </c>
      <c r="BO23" s="349">
        <v>1397439.7000000002</v>
      </c>
      <c r="BP23" s="180">
        <v>1122044.8699999999</v>
      </c>
      <c r="BQ23" s="349">
        <v>1566172.51</v>
      </c>
      <c r="BR23" s="180">
        <v>1318203.67</v>
      </c>
      <c r="BS23" s="349">
        <v>2708514.0399999996</v>
      </c>
      <c r="BT23" s="180">
        <v>2261115.84</v>
      </c>
      <c r="BU23" s="349">
        <v>1902087.0999999999</v>
      </c>
      <c r="BV23" s="180">
        <v>1703853.8099999998</v>
      </c>
      <c r="BW23" s="349">
        <v>2152176.79</v>
      </c>
      <c r="BX23" s="180">
        <v>1894651.3400000003</v>
      </c>
      <c r="BY23" s="349">
        <v>3353593.2399999998</v>
      </c>
      <c r="BZ23" s="180">
        <v>3064997.01</v>
      </c>
      <c r="CA23" s="349">
        <v>2146935.25</v>
      </c>
      <c r="CB23" s="180">
        <v>1909143.2500000002</v>
      </c>
      <c r="CC23" s="349">
        <v>2793836.5400000005</v>
      </c>
      <c r="CD23" s="180">
        <v>2547934.02</v>
      </c>
      <c r="CE23" s="349">
        <v>3236862.5700000008</v>
      </c>
      <c r="CF23" s="180">
        <v>2914978.3599999994</v>
      </c>
      <c r="CG23" s="349">
        <v>2147235.4899999998</v>
      </c>
      <c r="CH23" s="180">
        <v>1929438.08</v>
      </c>
      <c r="CI23" s="349">
        <v>1671408.9399999997</v>
      </c>
      <c r="CJ23" s="180">
        <v>1478089.5399999998</v>
      </c>
      <c r="CK23" s="264"/>
      <c r="CL23" s="349">
        <v>2051709.1199999999</v>
      </c>
      <c r="CM23" s="180">
        <v>1687079.69</v>
      </c>
      <c r="CN23" s="349">
        <v>1392753.79</v>
      </c>
      <c r="CO23" s="180">
        <v>1194794.25</v>
      </c>
      <c r="CP23" s="349">
        <v>1605613.76</v>
      </c>
      <c r="CQ23" s="180">
        <v>1339100.0400000003</v>
      </c>
      <c r="CR23" s="349">
        <v>2938336.7600000002</v>
      </c>
      <c r="CS23" s="180">
        <v>2488746.7899999991</v>
      </c>
      <c r="CT23" s="349">
        <v>2290396.33</v>
      </c>
      <c r="CU23" s="180">
        <v>2011895.96</v>
      </c>
      <c r="CV23" s="349">
        <v>2399844.2600000002</v>
      </c>
      <c r="CW23" s="180">
        <v>2176826.46</v>
      </c>
      <c r="CX23" s="349">
        <v>3998279.8400000008</v>
      </c>
      <c r="CY23" s="180">
        <v>3658366.62</v>
      </c>
      <c r="CZ23" s="349">
        <v>2752229.99</v>
      </c>
      <c r="DA23" s="180">
        <v>2532410.38</v>
      </c>
      <c r="DB23" s="349">
        <v>2572379.61</v>
      </c>
      <c r="DC23" s="180">
        <v>2405960.59</v>
      </c>
      <c r="DD23" s="349">
        <v>3380084.3300000005</v>
      </c>
      <c r="DE23" s="180">
        <v>2990094.72</v>
      </c>
      <c r="DF23" s="349">
        <v>2411203.5700000003</v>
      </c>
      <c r="DG23" s="180">
        <v>2142992.7000000002</v>
      </c>
      <c r="DH23" s="349">
        <v>1935266.96</v>
      </c>
      <c r="DI23" s="180">
        <v>1623844.01</v>
      </c>
      <c r="DJ23" s="264"/>
      <c r="DK23" s="349">
        <v>2367855.419999999</v>
      </c>
      <c r="DL23" s="180">
        <v>1877755.77</v>
      </c>
      <c r="DM23" s="349">
        <v>1750992.9400000002</v>
      </c>
      <c r="DN23" s="180">
        <v>1431782.9300000002</v>
      </c>
      <c r="DO23" s="349">
        <v>2206310.81</v>
      </c>
      <c r="DP23" s="180">
        <v>1823457.01</v>
      </c>
      <c r="DQ23" s="264"/>
      <c r="DR23" s="349">
        <v>2263996.21</v>
      </c>
      <c r="DS23" s="180">
        <v>1770027.43</v>
      </c>
      <c r="DT23" s="349">
        <v>845943.9</v>
      </c>
      <c r="DU23" s="180">
        <v>578203.62</v>
      </c>
      <c r="DV23" s="349">
        <v>1272312.97</v>
      </c>
      <c r="DW23" s="180">
        <v>1023545.6499999998</v>
      </c>
      <c r="DX23" s="264"/>
      <c r="DY23" s="349">
        <v>2935178.1500000004</v>
      </c>
      <c r="DZ23" s="180">
        <v>2424601.96</v>
      </c>
      <c r="EA23" s="349">
        <v>2529326.9700000007</v>
      </c>
      <c r="EB23" s="180">
        <v>2207509.44</v>
      </c>
      <c r="EC23" s="349">
        <v>2224208.3400000003</v>
      </c>
      <c r="ED23" s="180">
        <v>2003309.27</v>
      </c>
      <c r="EE23" s="264"/>
      <c r="EF23" s="349">
        <v>4078058.5999999996</v>
      </c>
      <c r="EG23" s="180">
        <v>3439495.5200000009</v>
      </c>
      <c r="EH23" s="349">
        <v>2814938.5500000003</v>
      </c>
      <c r="EI23" s="180">
        <v>2479386.2800000003</v>
      </c>
      <c r="EJ23" s="349">
        <v>1978029.8699999996</v>
      </c>
      <c r="EK23" s="180">
        <v>1786557.7300000002</v>
      </c>
      <c r="EL23" s="264"/>
      <c r="EM23" s="349">
        <v>2230880.86</v>
      </c>
      <c r="EN23" s="180">
        <v>1726435.79</v>
      </c>
      <c r="EO23" s="349">
        <v>1942736.9400000002</v>
      </c>
      <c r="EP23" s="180">
        <v>1640940.99</v>
      </c>
      <c r="EQ23" s="349">
        <v>1973318.2500000002</v>
      </c>
      <c r="ER23" s="180">
        <v>1572656.3599999999</v>
      </c>
      <c r="ES23" s="264"/>
      <c r="ET23" s="349">
        <v>3291164.13</v>
      </c>
      <c r="EU23" s="180">
        <v>2887437.8</v>
      </c>
      <c r="EV23" s="349">
        <v>2934784.7800000003</v>
      </c>
      <c r="EW23" s="180">
        <v>2514105.39</v>
      </c>
      <c r="EX23" s="349">
        <v>3100238.17</v>
      </c>
      <c r="EY23" s="180">
        <v>2730081.31</v>
      </c>
      <c r="EZ23" s="264"/>
      <c r="FA23" s="349">
        <v>5084837.6899999995</v>
      </c>
      <c r="FB23" s="180">
        <v>4600850.1500000004</v>
      </c>
      <c r="FC23" s="349">
        <v>4036921.2399999998</v>
      </c>
      <c r="FD23" s="180">
        <v>3532270.6300000004</v>
      </c>
      <c r="FE23" s="349">
        <v>4462129.7600000007</v>
      </c>
      <c r="FF23" s="180">
        <v>3939950.4400000004</v>
      </c>
      <c r="FG23" s="264"/>
      <c r="FH23" s="349">
        <v>4917552.62</v>
      </c>
      <c r="FI23" s="180">
        <v>4217377.67</v>
      </c>
      <c r="FJ23" s="349">
        <v>3468990.9199999995</v>
      </c>
      <c r="FK23" s="180">
        <v>2979968.8800000004</v>
      </c>
      <c r="FL23" s="349">
        <v>2988884.24</v>
      </c>
      <c r="FM23" s="180">
        <v>2432814.9399999995</v>
      </c>
      <c r="FN23" s="349">
        <v>3406365.5199999996</v>
      </c>
      <c r="FO23" s="180">
        <v>2801596.87</v>
      </c>
      <c r="FP23" s="349">
        <v>2499676.6500000004</v>
      </c>
      <c r="FQ23" s="180">
        <v>2027925.3199999998</v>
      </c>
      <c r="FR23" s="349">
        <v>2806391.64</v>
      </c>
      <c r="FS23" s="180">
        <v>2334955.52</v>
      </c>
      <c r="FT23" s="264"/>
      <c r="FU23" s="349">
        <v>4109002.57</v>
      </c>
      <c r="FV23" s="180">
        <v>3398167.0900000008</v>
      </c>
      <c r="FW23" s="349">
        <v>3408531.8400000003</v>
      </c>
      <c r="FX23" s="180">
        <v>3043407.6799999997</v>
      </c>
      <c r="FY23" s="349">
        <v>4307877.2500000009</v>
      </c>
      <c r="FZ23" s="180">
        <v>3686237.5900000003</v>
      </c>
      <c r="GA23" s="264"/>
      <c r="GB23" s="349">
        <v>6131807.8400000008</v>
      </c>
      <c r="GC23" s="180">
        <v>5222499.3600000003</v>
      </c>
      <c r="GD23" s="349">
        <v>4369021.71</v>
      </c>
      <c r="GE23" s="180">
        <v>3781605.1200000006</v>
      </c>
      <c r="GF23" s="349">
        <v>4534053.72</v>
      </c>
      <c r="GG23" s="180">
        <v>3861281.0199999996</v>
      </c>
      <c r="GH23" s="264"/>
      <c r="GI23" s="349">
        <v>5576023.3399999999</v>
      </c>
      <c r="GJ23" s="180">
        <v>4750796.95</v>
      </c>
      <c r="GK23" s="349">
        <v>3703290.4</v>
      </c>
      <c r="GL23" s="180">
        <v>3190544.87</v>
      </c>
      <c r="GM23" s="349">
        <v>2635754.13</v>
      </c>
      <c r="GN23" s="180">
        <v>2247863.48</v>
      </c>
      <c r="GO23" s="349">
        <v>3033310.0799999996</v>
      </c>
      <c r="GP23" s="180">
        <v>2652929.54</v>
      </c>
      <c r="GQ23" s="349">
        <v>2536412.3400000003</v>
      </c>
      <c r="GR23" s="180">
        <v>1974552.2700000003</v>
      </c>
      <c r="GS23" s="349">
        <v>2794338.85</v>
      </c>
      <c r="GT23" s="180">
        <v>2228469.88</v>
      </c>
      <c r="GU23" s="264"/>
      <c r="GV23" s="349">
        <v>4607063.1499999994</v>
      </c>
      <c r="GW23" s="180">
        <v>3765443.4000000004</v>
      </c>
      <c r="GX23" s="349">
        <v>3601927.8900000006</v>
      </c>
      <c r="GY23" s="180">
        <v>3118352.6700000004</v>
      </c>
      <c r="GZ23" s="349">
        <v>4583776.7100000009</v>
      </c>
      <c r="HA23" s="180">
        <v>3989259.06</v>
      </c>
      <c r="HB23" s="264"/>
      <c r="HC23" s="349">
        <v>6674240.5500000007</v>
      </c>
      <c r="HD23" s="180">
        <v>5673265.7599999998</v>
      </c>
      <c r="HE23" s="349">
        <v>4672796.16</v>
      </c>
      <c r="HF23" s="180">
        <v>3963166.2700000005</v>
      </c>
      <c r="HG23" s="349">
        <v>4976590.87</v>
      </c>
      <c r="HH23" s="180">
        <v>4332512.78</v>
      </c>
      <c r="HI23" s="264"/>
      <c r="HJ23" s="349">
        <v>5921234.0999999996</v>
      </c>
      <c r="HK23" s="180">
        <v>4957820.5299999993</v>
      </c>
      <c r="HL23" s="349">
        <v>4014556.7200000007</v>
      </c>
      <c r="HM23" s="180">
        <v>3417734.5099999993</v>
      </c>
      <c r="HN23" s="349">
        <v>2957636.45</v>
      </c>
      <c r="HO23" s="180">
        <v>2454478.5300000003</v>
      </c>
      <c r="HP23" s="383"/>
      <c r="HQ23" s="349">
        <v>3612488</v>
      </c>
      <c r="HR23" s="180">
        <v>2855752.8100000005</v>
      </c>
      <c r="HS23" s="349">
        <v>2803172.98</v>
      </c>
      <c r="HT23" s="180">
        <v>2331227.96</v>
      </c>
      <c r="HU23" s="349">
        <v>3384288.5</v>
      </c>
      <c r="HV23" s="180">
        <v>2713961.25</v>
      </c>
      <c r="HW23" s="264"/>
      <c r="HX23" s="349">
        <v>5167435.669999999</v>
      </c>
      <c r="HY23" s="180">
        <v>4140017.3100000005</v>
      </c>
      <c r="HZ23" s="349">
        <v>3660732.18</v>
      </c>
      <c r="IA23" s="180">
        <v>3165982.7200000002</v>
      </c>
      <c r="IB23" s="349">
        <v>4742088.67</v>
      </c>
      <c r="IC23" s="180">
        <v>4170986.27</v>
      </c>
      <c r="ID23" s="264"/>
      <c r="IE23" s="349">
        <v>6783432.839999998</v>
      </c>
      <c r="IF23" s="180">
        <v>5661995.79</v>
      </c>
      <c r="IG23" s="349"/>
      <c r="IH23" s="180"/>
      <c r="II23" s="349"/>
      <c r="IJ23" s="180"/>
      <c r="IK23" s="264"/>
      <c r="IL23" s="349"/>
      <c r="IM23" s="180"/>
      <c r="IN23" s="349"/>
      <c r="IO23" s="180"/>
      <c r="IP23" s="349"/>
      <c r="IQ23" s="180"/>
    </row>
    <row r="24" spans="1:251">
      <c r="A24" s="79" t="s">
        <v>72</v>
      </c>
      <c r="B24" s="178">
        <v>1173561</v>
      </c>
      <c r="C24" s="179">
        <v>1101475</v>
      </c>
      <c r="D24" s="178">
        <v>643617</v>
      </c>
      <c r="E24" s="179">
        <v>619606</v>
      </c>
      <c r="F24" s="178">
        <v>517298</v>
      </c>
      <c r="G24" s="179">
        <v>492727</v>
      </c>
      <c r="H24" s="80">
        <v>756818</v>
      </c>
      <c r="I24" s="80">
        <v>724729</v>
      </c>
      <c r="J24" s="178">
        <v>396796</v>
      </c>
      <c r="K24" s="179">
        <v>390869</v>
      </c>
      <c r="L24" s="178">
        <v>271662</v>
      </c>
      <c r="M24" s="179">
        <v>247392</v>
      </c>
      <c r="N24" s="153"/>
      <c r="O24" s="178">
        <v>402602</v>
      </c>
      <c r="P24" s="179">
        <v>367656</v>
      </c>
      <c r="Q24" s="178">
        <v>204987</v>
      </c>
      <c r="R24" s="180">
        <v>192190</v>
      </c>
      <c r="S24" s="181">
        <v>369559</v>
      </c>
      <c r="T24" s="180">
        <v>346069</v>
      </c>
      <c r="U24" s="181">
        <v>459767</v>
      </c>
      <c r="V24" s="180">
        <v>441086</v>
      </c>
      <c r="W24" s="181">
        <v>603334</v>
      </c>
      <c r="X24" s="182">
        <v>572951</v>
      </c>
      <c r="Y24" s="181">
        <v>561934</v>
      </c>
      <c r="Z24" s="180">
        <v>544045</v>
      </c>
      <c r="AA24" s="181">
        <v>795918</v>
      </c>
      <c r="AB24" s="180">
        <v>751201</v>
      </c>
      <c r="AC24" s="181">
        <v>718413</v>
      </c>
      <c r="AD24" s="180">
        <v>694814</v>
      </c>
      <c r="AE24" s="181">
        <v>631917</v>
      </c>
      <c r="AF24" s="180">
        <v>610416</v>
      </c>
      <c r="AG24" s="181">
        <v>825688</v>
      </c>
      <c r="AH24" s="180">
        <v>794837</v>
      </c>
      <c r="AI24" s="181">
        <v>767486</v>
      </c>
      <c r="AJ24" s="180">
        <v>693824</v>
      </c>
      <c r="AK24" s="181">
        <v>411351</v>
      </c>
      <c r="AL24" s="180">
        <v>391927</v>
      </c>
      <c r="AM24" s="264"/>
      <c r="AN24" s="181">
        <v>530593</v>
      </c>
      <c r="AO24" s="180">
        <v>501823</v>
      </c>
      <c r="AP24" s="181">
        <v>301355</v>
      </c>
      <c r="AQ24" s="180">
        <v>282563</v>
      </c>
      <c r="AR24" s="181">
        <v>306967</v>
      </c>
      <c r="AS24" s="180">
        <v>275997</v>
      </c>
      <c r="AT24" s="181">
        <v>516721</v>
      </c>
      <c r="AU24" s="180">
        <v>487222</v>
      </c>
      <c r="AV24" s="181">
        <v>487200</v>
      </c>
      <c r="AW24" s="180">
        <v>459092</v>
      </c>
      <c r="AX24" s="181">
        <v>609178</v>
      </c>
      <c r="AY24" s="180">
        <v>521548</v>
      </c>
      <c r="AZ24" s="181">
        <v>874403</v>
      </c>
      <c r="BA24" s="180">
        <v>790702</v>
      </c>
      <c r="BB24" s="181">
        <v>741345</v>
      </c>
      <c r="BC24" s="180">
        <v>695025</v>
      </c>
      <c r="BD24" s="181">
        <v>772975</v>
      </c>
      <c r="BE24" s="180">
        <v>721591</v>
      </c>
      <c r="BF24" s="181">
        <v>1028229</v>
      </c>
      <c r="BG24" s="180">
        <v>999583</v>
      </c>
      <c r="BH24" s="181">
        <v>67623</v>
      </c>
      <c r="BI24" s="180">
        <v>61558</v>
      </c>
      <c r="BJ24" s="181">
        <v>877437</v>
      </c>
      <c r="BK24" s="180">
        <v>852343</v>
      </c>
      <c r="BL24" s="264"/>
      <c r="BM24" s="181">
        <v>394001</v>
      </c>
      <c r="BN24" s="180">
        <v>370887</v>
      </c>
      <c r="BO24" s="349">
        <v>212094.76</v>
      </c>
      <c r="BP24" s="180">
        <v>186623.78</v>
      </c>
      <c r="BQ24" s="349">
        <v>357656.45</v>
      </c>
      <c r="BR24" s="180">
        <v>339282.24999999994</v>
      </c>
      <c r="BS24" s="349">
        <v>687989.77</v>
      </c>
      <c r="BT24" s="180">
        <v>611169</v>
      </c>
      <c r="BU24" s="349">
        <v>521725.77000000008</v>
      </c>
      <c r="BV24" s="180">
        <v>484661.40000000008</v>
      </c>
      <c r="BW24" s="349">
        <v>758559.13</v>
      </c>
      <c r="BX24" s="180">
        <v>424848.61</v>
      </c>
      <c r="BY24" s="349">
        <v>1016395.4800000001</v>
      </c>
      <c r="BZ24" s="180">
        <v>904010.55999999994</v>
      </c>
      <c r="CA24" s="349">
        <v>759804.96999999986</v>
      </c>
      <c r="CB24" s="180">
        <v>706967.08999999985</v>
      </c>
      <c r="CC24" s="349">
        <v>815904.84</v>
      </c>
      <c r="CD24" s="180">
        <v>761292.77</v>
      </c>
      <c r="CE24" s="349">
        <v>1081985.5500000003</v>
      </c>
      <c r="CF24" s="180">
        <v>956108.35000000021</v>
      </c>
      <c r="CG24" s="349">
        <v>668881.55000000005</v>
      </c>
      <c r="CH24" s="180">
        <v>616393.4</v>
      </c>
      <c r="CI24" s="349">
        <v>337722.05000000005</v>
      </c>
      <c r="CJ24" s="180">
        <v>319955.48</v>
      </c>
      <c r="CK24" s="264"/>
      <c r="CL24" s="349">
        <v>482011.62999999995</v>
      </c>
      <c r="CM24" s="180">
        <v>393144.96</v>
      </c>
      <c r="CN24" s="349">
        <v>253887.38</v>
      </c>
      <c r="CO24" s="180">
        <v>244877.15000000002</v>
      </c>
      <c r="CP24" s="349">
        <v>310863.99999999994</v>
      </c>
      <c r="CQ24" s="180">
        <v>273408.93</v>
      </c>
      <c r="CR24" s="349">
        <v>813746.10000000009</v>
      </c>
      <c r="CS24" s="180">
        <v>555075.91</v>
      </c>
      <c r="CT24" s="349">
        <v>664822.64</v>
      </c>
      <c r="CU24" s="180">
        <v>389543.72999999992</v>
      </c>
      <c r="CV24" s="349">
        <v>501507.51</v>
      </c>
      <c r="CW24" s="180">
        <v>375586.51</v>
      </c>
      <c r="CX24" s="349">
        <v>1249248.3599999999</v>
      </c>
      <c r="CY24" s="180">
        <v>758028.17</v>
      </c>
      <c r="CZ24" s="349">
        <v>998533.19</v>
      </c>
      <c r="DA24" s="180">
        <v>588480.69999999995</v>
      </c>
      <c r="DB24" s="349">
        <v>456040.51999999996</v>
      </c>
      <c r="DC24" s="180">
        <v>371544.33999999997</v>
      </c>
      <c r="DD24" s="349">
        <v>1041635.2700000001</v>
      </c>
      <c r="DE24" s="180">
        <v>801575.68000000017</v>
      </c>
      <c r="DF24" s="349">
        <v>599722.87000000011</v>
      </c>
      <c r="DG24" s="180">
        <v>463786.35000000003</v>
      </c>
      <c r="DH24" s="349">
        <v>486167.15</v>
      </c>
      <c r="DI24" s="180">
        <v>417137.25</v>
      </c>
      <c r="DJ24" s="264"/>
      <c r="DK24" s="349">
        <v>544006.49</v>
      </c>
      <c r="DL24" s="180">
        <v>388819.17999999988</v>
      </c>
      <c r="DM24" s="349">
        <v>172679.41</v>
      </c>
      <c r="DN24" s="180">
        <v>150232.28000000003</v>
      </c>
      <c r="DO24" s="349">
        <v>368011.69</v>
      </c>
      <c r="DP24" s="180">
        <v>334773.62</v>
      </c>
      <c r="DQ24" s="264"/>
      <c r="DR24" s="349">
        <v>586284.30999999994</v>
      </c>
      <c r="DS24" s="180">
        <v>420268.79999999999</v>
      </c>
      <c r="DT24" s="349">
        <v>204949.41999999995</v>
      </c>
      <c r="DU24" s="180">
        <v>174818.29</v>
      </c>
      <c r="DV24" s="349">
        <v>365162.27000000008</v>
      </c>
      <c r="DW24" s="180">
        <v>286789.13</v>
      </c>
      <c r="DX24" s="264"/>
      <c r="DY24" s="349">
        <v>1265277.2799999998</v>
      </c>
      <c r="DZ24" s="180">
        <v>990325.7699999999</v>
      </c>
      <c r="EA24" s="349">
        <v>991080.98999999987</v>
      </c>
      <c r="EB24" s="180">
        <v>879892.14999999991</v>
      </c>
      <c r="EC24" s="349">
        <v>845815.95000000007</v>
      </c>
      <c r="ED24" s="180">
        <v>766532.50000000012</v>
      </c>
      <c r="EE24" s="264"/>
      <c r="EF24" s="349">
        <v>1395944.54</v>
      </c>
      <c r="EG24" s="180">
        <v>1142541.81</v>
      </c>
      <c r="EH24" s="349">
        <v>865275.03</v>
      </c>
      <c r="EI24" s="180">
        <v>811587.45000000007</v>
      </c>
      <c r="EJ24" s="349">
        <v>432962.86000000004</v>
      </c>
      <c r="EK24" s="180">
        <v>397220.87000000005</v>
      </c>
      <c r="EL24" s="264"/>
      <c r="EM24" s="349">
        <v>730766.85</v>
      </c>
      <c r="EN24" s="180">
        <v>498758.17000000004</v>
      </c>
      <c r="EO24" s="349">
        <v>341527.51999999996</v>
      </c>
      <c r="EP24" s="180">
        <v>303888.52999999997</v>
      </c>
      <c r="EQ24" s="349">
        <v>288165.31999999995</v>
      </c>
      <c r="ER24" s="180">
        <v>268381.51999999996</v>
      </c>
      <c r="ES24" s="264"/>
      <c r="ET24" s="349">
        <v>1008530.06</v>
      </c>
      <c r="EU24" s="180">
        <v>776413.93000000017</v>
      </c>
      <c r="EV24" s="349">
        <v>642755.73</v>
      </c>
      <c r="EW24" s="180">
        <v>600591.56000000006</v>
      </c>
      <c r="EX24" s="349">
        <v>889071.77999999991</v>
      </c>
      <c r="EY24" s="180">
        <v>790219.87999999989</v>
      </c>
      <c r="EZ24" s="264"/>
      <c r="FA24" s="349">
        <v>1684609.9799999995</v>
      </c>
      <c r="FB24" s="180">
        <v>1382831.8599999999</v>
      </c>
      <c r="FC24" s="349">
        <v>1236113.9099999999</v>
      </c>
      <c r="FD24" s="180">
        <v>1142048.22</v>
      </c>
      <c r="FE24" s="349">
        <v>1182131.5999999999</v>
      </c>
      <c r="FF24" s="180">
        <v>1011002.0299999998</v>
      </c>
      <c r="FG24" s="264"/>
      <c r="FH24" s="349">
        <v>1611053.8899999994</v>
      </c>
      <c r="FI24" s="180">
        <v>866013.83999999985</v>
      </c>
      <c r="FJ24" s="349">
        <v>774820.46000000008</v>
      </c>
      <c r="FK24" s="180">
        <v>681479.59000000008</v>
      </c>
      <c r="FL24" s="349">
        <v>134569.69999999998</v>
      </c>
      <c r="FM24" s="180">
        <v>124434.69999999998</v>
      </c>
      <c r="FN24" s="349">
        <v>926446.65000000026</v>
      </c>
      <c r="FO24" s="180">
        <v>588568.03000000014</v>
      </c>
      <c r="FP24" s="349">
        <v>435521.57</v>
      </c>
      <c r="FQ24" s="180">
        <v>388083.59</v>
      </c>
      <c r="FR24" s="349">
        <v>431445.19</v>
      </c>
      <c r="FS24" s="180">
        <v>394995.08999999997</v>
      </c>
      <c r="FT24" s="264"/>
      <c r="FU24" s="349">
        <v>1268936.05</v>
      </c>
      <c r="FV24" s="180">
        <v>1038600.19</v>
      </c>
      <c r="FW24" s="349">
        <v>196593.46999999997</v>
      </c>
      <c r="FX24" s="180">
        <v>182800.97999999998</v>
      </c>
      <c r="FY24" s="349">
        <v>270303.61</v>
      </c>
      <c r="FZ24" s="180">
        <v>252838.61000000002</v>
      </c>
      <c r="GA24" s="264"/>
      <c r="GB24" s="349">
        <v>967012.48</v>
      </c>
      <c r="GC24" s="180">
        <v>660245.32000000007</v>
      </c>
      <c r="GD24" s="349">
        <v>409593.74999999994</v>
      </c>
      <c r="GE24" s="180">
        <v>374050.75</v>
      </c>
      <c r="GF24" s="349">
        <v>287140.62</v>
      </c>
      <c r="GG24" s="180">
        <v>273073.62</v>
      </c>
      <c r="GH24" s="264"/>
      <c r="GI24" s="349">
        <v>955673.26000000013</v>
      </c>
      <c r="GJ24" s="180">
        <v>676769.64</v>
      </c>
      <c r="GK24" s="349">
        <v>291608.52</v>
      </c>
      <c r="GL24" s="180">
        <v>259781.52</v>
      </c>
      <c r="GM24" s="349">
        <v>162204.68</v>
      </c>
      <c r="GN24" s="180">
        <v>131616.68</v>
      </c>
      <c r="GO24" s="349">
        <v>597084.29999999993</v>
      </c>
      <c r="GP24" s="180">
        <v>299001.37</v>
      </c>
      <c r="GQ24" s="349">
        <v>183111.72</v>
      </c>
      <c r="GR24" s="180">
        <v>143979.72</v>
      </c>
      <c r="GS24" s="349">
        <v>245811</v>
      </c>
      <c r="GT24" s="180">
        <v>196467</v>
      </c>
      <c r="GU24" s="264"/>
      <c r="GV24" s="349">
        <v>471428.67000000004</v>
      </c>
      <c r="GW24" s="180">
        <v>359502.67000000004</v>
      </c>
      <c r="GX24" s="349">
        <v>219805.44</v>
      </c>
      <c r="GY24" s="180">
        <v>185606.94</v>
      </c>
      <c r="GZ24" s="349">
        <v>320751.90000000002</v>
      </c>
      <c r="HA24" s="180">
        <v>302817.40000000002</v>
      </c>
      <c r="HB24" s="264"/>
      <c r="HC24" s="349">
        <v>943773.55999999994</v>
      </c>
      <c r="HD24" s="180">
        <v>663842.35999999987</v>
      </c>
      <c r="HE24" s="349">
        <v>439202.95</v>
      </c>
      <c r="HF24" s="180">
        <v>388156.7</v>
      </c>
      <c r="HG24" s="349">
        <v>402936.64</v>
      </c>
      <c r="HH24" s="180">
        <v>343275.24</v>
      </c>
      <c r="HI24" s="264"/>
      <c r="HJ24" s="349">
        <v>1936428.76</v>
      </c>
      <c r="HK24" s="180">
        <v>1156646.0099999998</v>
      </c>
      <c r="HL24" s="349">
        <v>1179410.81</v>
      </c>
      <c r="HM24" s="180">
        <v>1069550.81</v>
      </c>
      <c r="HN24" s="349">
        <v>686365.91</v>
      </c>
      <c r="HO24" s="180">
        <v>581628.91</v>
      </c>
      <c r="HP24" s="383"/>
      <c r="HQ24" s="349">
        <v>930297.2300000001</v>
      </c>
      <c r="HR24" s="180">
        <v>600000.07000000007</v>
      </c>
      <c r="HS24" s="349">
        <v>528689.19999999995</v>
      </c>
      <c r="HT24" s="180">
        <v>461631.76</v>
      </c>
      <c r="HU24" s="349">
        <v>453103.39999999997</v>
      </c>
      <c r="HV24" s="180">
        <v>400679.54</v>
      </c>
      <c r="HW24" s="264"/>
      <c r="HX24" s="349">
        <v>1298607.32</v>
      </c>
      <c r="HY24" s="180">
        <v>756057.87</v>
      </c>
      <c r="HZ24" s="349">
        <v>832663.26000000013</v>
      </c>
      <c r="IA24" s="180">
        <v>715199.54</v>
      </c>
      <c r="IB24" s="349">
        <v>1198956.47</v>
      </c>
      <c r="IC24" s="180">
        <v>1075672.04</v>
      </c>
      <c r="ID24" s="264"/>
      <c r="IE24" s="349">
        <v>1424609.0499999998</v>
      </c>
      <c r="IF24" s="180">
        <v>1222133.97</v>
      </c>
      <c r="IG24" s="349"/>
      <c r="IH24" s="180"/>
      <c r="II24" s="349"/>
      <c r="IJ24" s="180"/>
      <c r="IK24" s="264"/>
      <c r="IL24" s="349"/>
      <c r="IM24" s="180"/>
      <c r="IN24" s="349"/>
      <c r="IO24" s="180"/>
      <c r="IP24" s="349"/>
      <c r="IQ24" s="180"/>
    </row>
    <row r="25" spans="1:251">
      <c r="A25" s="79" t="s">
        <v>73</v>
      </c>
      <c r="B25" s="178">
        <v>40673</v>
      </c>
      <c r="C25" s="179">
        <v>40149</v>
      </c>
      <c r="D25" s="178">
        <v>35110</v>
      </c>
      <c r="E25" s="179">
        <v>35110</v>
      </c>
      <c r="F25" s="178">
        <v>29095</v>
      </c>
      <c r="G25" s="179">
        <v>29095</v>
      </c>
      <c r="H25" s="80">
        <v>36043</v>
      </c>
      <c r="I25" s="80">
        <v>36043</v>
      </c>
      <c r="J25" s="178">
        <v>29934</v>
      </c>
      <c r="K25" s="179">
        <v>29710</v>
      </c>
      <c r="L25" s="178">
        <v>24577</v>
      </c>
      <c r="M25" s="179">
        <v>24577</v>
      </c>
      <c r="N25" s="153"/>
      <c r="O25" s="178">
        <v>31695</v>
      </c>
      <c r="P25" s="179">
        <v>31695</v>
      </c>
      <c r="Q25" s="178">
        <v>13061</v>
      </c>
      <c r="R25" s="180">
        <v>12949</v>
      </c>
      <c r="S25" s="181">
        <v>17486</v>
      </c>
      <c r="T25" s="180">
        <v>17486</v>
      </c>
      <c r="U25" s="181">
        <v>21923</v>
      </c>
      <c r="V25" s="180">
        <v>21867</v>
      </c>
      <c r="W25" s="181">
        <v>24014</v>
      </c>
      <c r="X25" s="182">
        <v>23734</v>
      </c>
      <c r="Y25" s="181">
        <v>29339</v>
      </c>
      <c r="Z25" s="180">
        <v>27567</v>
      </c>
      <c r="AA25" s="181">
        <v>44314</v>
      </c>
      <c r="AB25" s="180">
        <v>44314</v>
      </c>
      <c r="AC25" s="181">
        <v>7774</v>
      </c>
      <c r="AD25" s="180">
        <v>7774</v>
      </c>
      <c r="AE25" s="181">
        <v>72283</v>
      </c>
      <c r="AF25" s="180">
        <v>71699</v>
      </c>
      <c r="AG25" s="181">
        <v>41419</v>
      </c>
      <c r="AH25" s="180">
        <v>41419</v>
      </c>
      <c r="AI25" s="181">
        <v>42807</v>
      </c>
      <c r="AJ25" s="180">
        <v>42667</v>
      </c>
      <c r="AK25" s="181">
        <v>31929</v>
      </c>
      <c r="AL25" s="180">
        <v>31929</v>
      </c>
      <c r="AM25" s="264"/>
      <c r="AN25" s="181">
        <v>30813</v>
      </c>
      <c r="AO25" s="180">
        <v>30743</v>
      </c>
      <c r="AP25" s="181">
        <v>17671</v>
      </c>
      <c r="AQ25" s="180">
        <v>17671</v>
      </c>
      <c r="AR25" s="181">
        <v>19628</v>
      </c>
      <c r="AS25" s="180">
        <v>19558</v>
      </c>
      <c r="AT25" s="181">
        <v>37386</v>
      </c>
      <c r="AU25" s="180">
        <v>37316</v>
      </c>
      <c r="AV25" s="181">
        <v>30538</v>
      </c>
      <c r="AW25" s="180">
        <v>30398</v>
      </c>
      <c r="AX25" s="181">
        <v>4280</v>
      </c>
      <c r="AY25" s="180">
        <v>4280</v>
      </c>
      <c r="AZ25" s="181">
        <v>87289</v>
      </c>
      <c r="BA25" s="180">
        <v>87219</v>
      </c>
      <c r="BB25" s="181">
        <v>40295</v>
      </c>
      <c r="BC25" s="180">
        <v>40295</v>
      </c>
      <c r="BD25" s="181">
        <v>37088</v>
      </c>
      <c r="BE25" s="180">
        <v>37088</v>
      </c>
      <c r="BF25" s="181">
        <v>50713</v>
      </c>
      <c r="BG25" s="180">
        <v>50713</v>
      </c>
      <c r="BH25" s="181">
        <v>43216</v>
      </c>
      <c r="BI25" s="180">
        <v>43216</v>
      </c>
      <c r="BJ25" s="181">
        <v>47642</v>
      </c>
      <c r="BK25" s="180">
        <v>47642</v>
      </c>
      <c r="BL25" s="264"/>
      <c r="BM25" s="181">
        <v>51839</v>
      </c>
      <c r="BN25" s="180">
        <v>51839</v>
      </c>
      <c r="BO25" s="349">
        <v>18406</v>
      </c>
      <c r="BP25" s="180">
        <v>16736</v>
      </c>
      <c r="BQ25" s="349">
        <v>25211.4</v>
      </c>
      <c r="BR25" s="180">
        <v>23611.4</v>
      </c>
      <c r="BS25" s="349">
        <v>37462.35</v>
      </c>
      <c r="BT25" s="180">
        <v>35057.35</v>
      </c>
      <c r="BU25" s="349">
        <v>36140.61</v>
      </c>
      <c r="BV25" s="180">
        <v>34140.61</v>
      </c>
      <c r="BW25" s="349">
        <v>44464.800000000003</v>
      </c>
      <c r="BX25" s="180">
        <v>43139.8</v>
      </c>
      <c r="BY25" s="349">
        <v>52694.65</v>
      </c>
      <c r="BZ25" s="180">
        <v>51494.65</v>
      </c>
      <c r="CA25" s="349">
        <v>39699.040000000001</v>
      </c>
      <c r="CB25" s="180">
        <v>38458.04</v>
      </c>
      <c r="CC25" s="349">
        <v>39519.839999999997</v>
      </c>
      <c r="CD25" s="180">
        <v>37819.839999999997</v>
      </c>
      <c r="CE25" s="349">
        <v>42675.14</v>
      </c>
      <c r="CF25" s="180">
        <v>41825.14</v>
      </c>
      <c r="CG25" s="349">
        <v>40795.64</v>
      </c>
      <c r="CH25" s="180">
        <v>39945.64</v>
      </c>
      <c r="CI25" s="349">
        <v>33573.01</v>
      </c>
      <c r="CJ25" s="180">
        <v>32672.01</v>
      </c>
      <c r="CK25" s="264"/>
      <c r="CL25" s="349">
        <v>27177.8</v>
      </c>
      <c r="CM25" s="180">
        <v>26277.8</v>
      </c>
      <c r="CN25" s="349">
        <v>21147.35</v>
      </c>
      <c r="CO25" s="180">
        <v>19978.349999999999</v>
      </c>
      <c r="CP25" s="349">
        <v>18511.419999999998</v>
      </c>
      <c r="CQ25" s="180">
        <v>17572.77</v>
      </c>
      <c r="CR25" s="349">
        <v>32270.06</v>
      </c>
      <c r="CS25" s="180">
        <v>30020.059999999998</v>
      </c>
      <c r="CT25" s="349">
        <v>25727.88</v>
      </c>
      <c r="CU25" s="180">
        <v>24312.880000000001</v>
      </c>
      <c r="CV25" s="349">
        <v>41565.26</v>
      </c>
      <c r="CW25" s="180">
        <v>41140.26</v>
      </c>
      <c r="CX25" s="349">
        <v>121898.72000000002</v>
      </c>
      <c r="CY25" s="180">
        <v>120538.22000000002</v>
      </c>
      <c r="CZ25" s="349">
        <v>42408.44</v>
      </c>
      <c r="DA25" s="180">
        <v>41983.44</v>
      </c>
      <c r="DB25" s="349">
        <v>46068.210000000006</v>
      </c>
      <c r="DC25" s="180">
        <v>45043.210000000006</v>
      </c>
      <c r="DD25" s="349">
        <v>57953.240000000005</v>
      </c>
      <c r="DE25" s="180">
        <v>56408.740000000005</v>
      </c>
      <c r="DF25" s="349">
        <v>36009.46</v>
      </c>
      <c r="DG25" s="180">
        <v>34733.96</v>
      </c>
      <c r="DH25" s="349">
        <v>7915.22</v>
      </c>
      <c r="DI25" s="180">
        <v>4540.22</v>
      </c>
      <c r="DJ25" s="264"/>
      <c r="DK25" s="349">
        <v>47501.38</v>
      </c>
      <c r="DL25" s="180">
        <v>44207.18</v>
      </c>
      <c r="DM25" s="349">
        <v>7421.5300000000007</v>
      </c>
      <c r="DN25" s="180">
        <v>4621.33</v>
      </c>
      <c r="DO25" s="349">
        <v>36140.47</v>
      </c>
      <c r="DP25" s="180">
        <v>32172.27</v>
      </c>
      <c r="DQ25" s="264"/>
      <c r="DR25" s="349">
        <v>8447.130000000001</v>
      </c>
      <c r="DS25" s="180">
        <v>6645.13</v>
      </c>
      <c r="DT25" s="349">
        <v>22238.97</v>
      </c>
      <c r="DU25" s="180">
        <v>20113.97</v>
      </c>
      <c r="DV25" s="349">
        <v>37492.11</v>
      </c>
      <c r="DW25" s="180">
        <v>35792.11</v>
      </c>
      <c r="DX25" s="264"/>
      <c r="DY25" s="349">
        <v>53466.42</v>
      </c>
      <c r="DZ25" s="180">
        <v>51546.42</v>
      </c>
      <c r="EA25" s="349">
        <v>50236.9</v>
      </c>
      <c r="EB25" s="180">
        <v>50236.9</v>
      </c>
      <c r="EC25" s="349">
        <v>68956.789999999994</v>
      </c>
      <c r="ED25" s="180">
        <v>63453.350000000006</v>
      </c>
      <c r="EE25" s="264"/>
      <c r="EF25" s="349">
        <v>79337.23000000001</v>
      </c>
      <c r="EG25" s="180">
        <v>76383.19</v>
      </c>
      <c r="EH25" s="349">
        <v>57622.380000000005</v>
      </c>
      <c r="EI25" s="180">
        <v>54874.94</v>
      </c>
      <c r="EJ25" s="349">
        <v>46710.009999999995</v>
      </c>
      <c r="EK25" s="180">
        <v>41610.409999999996</v>
      </c>
      <c r="EL25" s="264"/>
      <c r="EM25" s="349">
        <v>46627.46</v>
      </c>
      <c r="EN25" s="180">
        <v>42968.66</v>
      </c>
      <c r="EO25" s="349">
        <v>13256.009999999998</v>
      </c>
      <c r="EP25" s="180">
        <v>8009.61</v>
      </c>
      <c r="EQ25" s="349">
        <v>6822.71</v>
      </c>
      <c r="ER25" s="180">
        <v>6822.71</v>
      </c>
      <c r="ES25" s="264"/>
      <c r="ET25" s="349">
        <v>28223.59</v>
      </c>
      <c r="EU25" s="180">
        <v>20231.189999999999</v>
      </c>
      <c r="EV25" s="349">
        <v>19921.010000000002</v>
      </c>
      <c r="EW25" s="180">
        <v>17058.77</v>
      </c>
      <c r="EX25" s="349">
        <v>21114.28</v>
      </c>
      <c r="EY25" s="180">
        <v>19842.04</v>
      </c>
      <c r="EZ25" s="264"/>
      <c r="FA25" s="349">
        <v>275972.37</v>
      </c>
      <c r="FB25" s="180">
        <v>227290.12999999998</v>
      </c>
      <c r="FC25" s="349">
        <v>13523.06</v>
      </c>
      <c r="FD25" s="180">
        <v>10978.58</v>
      </c>
      <c r="FE25" s="349">
        <v>14672.55</v>
      </c>
      <c r="FF25" s="180">
        <v>13692.55</v>
      </c>
      <c r="FG25" s="264"/>
      <c r="FH25" s="349">
        <v>23054.48</v>
      </c>
      <c r="FI25" s="180">
        <v>23054.48</v>
      </c>
      <c r="FJ25" s="349">
        <v>244008.40000000002</v>
      </c>
      <c r="FK25" s="180">
        <v>204641.2</v>
      </c>
      <c r="FL25" s="349">
        <v>64765.119999999995</v>
      </c>
      <c r="FM25" s="180">
        <v>50496.32</v>
      </c>
      <c r="FN25" s="349">
        <v>60592.639999999999</v>
      </c>
      <c r="FO25" s="180">
        <v>55292.640000000007</v>
      </c>
      <c r="FP25" s="349">
        <v>20077.09</v>
      </c>
      <c r="FQ25" s="180">
        <v>14077.09</v>
      </c>
      <c r="FR25" s="349">
        <v>27623.040000000001</v>
      </c>
      <c r="FS25" s="180">
        <v>22823.040000000001</v>
      </c>
      <c r="FT25" s="264"/>
      <c r="FU25" s="349">
        <v>89742.61</v>
      </c>
      <c r="FV25" s="180">
        <v>85542.61</v>
      </c>
      <c r="FW25" s="349">
        <v>66635.59</v>
      </c>
      <c r="FX25" s="180">
        <v>55235.59</v>
      </c>
      <c r="FY25" s="349">
        <v>27795.65</v>
      </c>
      <c r="FZ25" s="180">
        <v>25615.65</v>
      </c>
      <c r="GA25" s="264"/>
      <c r="GB25" s="349">
        <v>45451.06</v>
      </c>
      <c r="GC25" s="180">
        <v>44251.06</v>
      </c>
      <c r="GD25" s="349">
        <v>197149.16999999998</v>
      </c>
      <c r="GE25" s="180">
        <v>169378.77</v>
      </c>
      <c r="GF25" s="349">
        <v>38430.74</v>
      </c>
      <c r="GG25" s="180">
        <v>36260.74</v>
      </c>
      <c r="GH25" s="264"/>
      <c r="GI25" s="349">
        <v>40824.380000000005</v>
      </c>
      <c r="GJ25" s="180">
        <v>38724.379999999997</v>
      </c>
      <c r="GK25" s="349">
        <v>227381.34999999998</v>
      </c>
      <c r="GL25" s="180">
        <v>188981.35</v>
      </c>
      <c r="GM25" s="349">
        <v>20400.8</v>
      </c>
      <c r="GN25" s="180">
        <v>17842.84</v>
      </c>
      <c r="GO25" s="349">
        <v>28020.260000000002</v>
      </c>
      <c r="GP25" s="180">
        <v>23568.260000000002</v>
      </c>
      <c r="GQ25" s="349">
        <v>32398.059999999998</v>
      </c>
      <c r="GR25" s="180">
        <v>22704.18</v>
      </c>
      <c r="GS25" s="349">
        <v>126763.35999999999</v>
      </c>
      <c r="GT25" s="180">
        <v>98088.44</v>
      </c>
      <c r="GU25" s="264"/>
      <c r="GV25" s="349">
        <v>39480.270000000004</v>
      </c>
      <c r="GW25" s="180">
        <v>37103.270000000004</v>
      </c>
      <c r="GX25" s="349">
        <v>46658.76</v>
      </c>
      <c r="GY25" s="180">
        <v>44876.160000000003</v>
      </c>
      <c r="GZ25" s="349">
        <v>45639.979999999996</v>
      </c>
      <c r="HA25" s="180">
        <v>42901.77</v>
      </c>
      <c r="HB25" s="264"/>
      <c r="HC25" s="349">
        <v>252857.17000000004</v>
      </c>
      <c r="HD25" s="180">
        <v>201218.13999999998</v>
      </c>
      <c r="HE25" s="349">
        <v>112443.64</v>
      </c>
      <c r="HF25" s="180">
        <v>92812.08</v>
      </c>
      <c r="HG25" s="349">
        <v>49011.119999999995</v>
      </c>
      <c r="HH25" s="180">
        <v>47538.87</v>
      </c>
      <c r="HI25" s="264"/>
      <c r="HJ25" s="349">
        <v>51448.03</v>
      </c>
      <c r="HK25" s="180">
        <v>47775.270000000004</v>
      </c>
      <c r="HL25" s="349">
        <v>223509.21</v>
      </c>
      <c r="HM25" s="180">
        <v>168659.79</v>
      </c>
      <c r="HN25" s="349">
        <v>89002.3</v>
      </c>
      <c r="HO25" s="180">
        <v>45972.759999999995</v>
      </c>
      <c r="HP25" s="383"/>
      <c r="HQ25" s="349">
        <v>27820.739999999998</v>
      </c>
      <c r="HR25" s="180">
        <v>25706.010000000002</v>
      </c>
      <c r="HS25" s="349">
        <v>43551.789999999994</v>
      </c>
      <c r="HT25" s="180">
        <v>38014.14</v>
      </c>
      <c r="HU25" s="349">
        <v>37350.19</v>
      </c>
      <c r="HV25" s="180">
        <v>35073.68</v>
      </c>
      <c r="HW25" s="264"/>
      <c r="HX25" s="349">
        <v>154632.75999999998</v>
      </c>
      <c r="HY25" s="180">
        <v>113455.26000000001</v>
      </c>
      <c r="HZ25" s="349">
        <v>107881.7</v>
      </c>
      <c r="IA25" s="180">
        <v>79086</v>
      </c>
      <c r="IB25" s="349">
        <v>75522.67</v>
      </c>
      <c r="IC25" s="180">
        <v>69923.13</v>
      </c>
      <c r="ID25" s="264"/>
      <c r="IE25" s="349">
        <v>208461.88</v>
      </c>
      <c r="IF25" s="180">
        <v>170996.37</v>
      </c>
      <c r="IG25" s="349"/>
      <c r="IH25" s="180"/>
      <c r="II25" s="349"/>
      <c r="IJ25" s="180"/>
      <c r="IK25" s="264"/>
      <c r="IL25" s="349"/>
      <c r="IM25" s="180"/>
      <c r="IN25" s="349"/>
      <c r="IO25" s="180"/>
      <c r="IP25" s="349"/>
      <c r="IQ25" s="180"/>
    </row>
    <row r="26" spans="1:251">
      <c r="A26" s="79" t="s">
        <v>74</v>
      </c>
      <c r="B26" s="178">
        <v>38084</v>
      </c>
      <c r="C26" s="179">
        <v>34309</v>
      </c>
      <c r="D26" s="178">
        <v>12111</v>
      </c>
      <c r="E26" s="179">
        <v>10111</v>
      </c>
      <c r="F26" s="178">
        <v>17801</v>
      </c>
      <c r="G26" s="179">
        <v>4865</v>
      </c>
      <c r="H26" s="80">
        <v>37983</v>
      </c>
      <c r="I26" s="80">
        <v>35983</v>
      </c>
      <c r="J26" s="178">
        <v>985</v>
      </c>
      <c r="K26" s="179">
        <v>985</v>
      </c>
      <c r="L26" s="178">
        <v>6105</v>
      </c>
      <c r="M26" s="179">
        <v>4425</v>
      </c>
      <c r="N26" s="153"/>
      <c r="O26" s="178">
        <v>24939</v>
      </c>
      <c r="P26" s="179">
        <v>21599</v>
      </c>
      <c r="Q26" s="178">
        <v>2296</v>
      </c>
      <c r="R26" s="183">
        <v>0</v>
      </c>
      <c r="S26" s="184">
        <v>4013</v>
      </c>
      <c r="T26" s="180">
        <v>13</v>
      </c>
      <c r="U26" s="181">
        <v>9253</v>
      </c>
      <c r="V26" s="180">
        <v>3064</v>
      </c>
      <c r="W26" s="181">
        <v>15365</v>
      </c>
      <c r="X26" s="182">
        <v>8815</v>
      </c>
      <c r="Y26" s="181">
        <v>4131</v>
      </c>
      <c r="Z26" s="180">
        <v>1331</v>
      </c>
      <c r="AA26" s="181">
        <v>47518</v>
      </c>
      <c r="AB26" s="180">
        <v>43118</v>
      </c>
      <c r="AC26" s="181">
        <v>13759</v>
      </c>
      <c r="AD26" s="180">
        <v>4118</v>
      </c>
      <c r="AE26" s="181">
        <v>7029</v>
      </c>
      <c r="AF26" s="180">
        <v>5029</v>
      </c>
      <c r="AG26" s="181">
        <v>55238</v>
      </c>
      <c r="AH26" s="180">
        <v>44530</v>
      </c>
      <c r="AI26" s="181">
        <v>3086</v>
      </c>
      <c r="AJ26" s="180">
        <v>1086</v>
      </c>
      <c r="AK26" s="181">
        <v>6635</v>
      </c>
      <c r="AL26" s="180">
        <v>5135</v>
      </c>
      <c r="AM26" s="264"/>
      <c r="AN26" s="181">
        <v>20811</v>
      </c>
      <c r="AO26" s="180">
        <v>15461</v>
      </c>
      <c r="AP26" s="181">
        <v>5393</v>
      </c>
      <c r="AQ26" s="180">
        <v>4625</v>
      </c>
      <c r="AR26" s="181">
        <v>15715</v>
      </c>
      <c r="AS26" s="180">
        <v>-3339</v>
      </c>
      <c r="AT26" s="181">
        <v>20866</v>
      </c>
      <c r="AU26" s="180">
        <v>11716</v>
      </c>
      <c r="AV26" s="181">
        <v>15126</v>
      </c>
      <c r="AW26" s="180">
        <v>10126</v>
      </c>
      <c r="AX26" s="181">
        <v>11608</v>
      </c>
      <c r="AY26" s="180">
        <v>3608</v>
      </c>
      <c r="AZ26" s="181">
        <v>36208</v>
      </c>
      <c r="BA26" s="180">
        <v>33208</v>
      </c>
      <c r="BB26" s="181">
        <v>20603</v>
      </c>
      <c r="BC26" s="180">
        <v>12782</v>
      </c>
      <c r="BD26" s="181">
        <v>6355</v>
      </c>
      <c r="BE26" s="180">
        <v>3855</v>
      </c>
      <c r="BF26" s="181">
        <v>44770</v>
      </c>
      <c r="BG26" s="180">
        <v>37050</v>
      </c>
      <c r="BH26" s="181">
        <v>8512</v>
      </c>
      <c r="BI26" s="180">
        <v>6712</v>
      </c>
      <c r="BJ26" s="181">
        <v>17163</v>
      </c>
      <c r="BK26" s="180">
        <v>-4950</v>
      </c>
      <c r="BL26" s="264"/>
      <c r="BM26" s="181">
        <v>31032</v>
      </c>
      <c r="BN26" s="180">
        <v>20472</v>
      </c>
      <c r="BO26" s="349">
        <v>3812.3</v>
      </c>
      <c r="BP26" s="180">
        <v>381.3</v>
      </c>
      <c r="BQ26" s="349">
        <v>9075</v>
      </c>
      <c r="BR26" s="180">
        <v>1075</v>
      </c>
      <c r="BS26" s="349">
        <v>25187.3</v>
      </c>
      <c r="BT26" s="180">
        <v>14639.3</v>
      </c>
      <c r="BU26" s="349">
        <v>9581</v>
      </c>
      <c r="BV26" s="180">
        <v>4678</v>
      </c>
      <c r="BW26" s="349">
        <v>10501.87</v>
      </c>
      <c r="BX26" s="180">
        <v>6130.87</v>
      </c>
      <c r="BY26" s="349">
        <v>44294.01</v>
      </c>
      <c r="BZ26" s="180">
        <v>36465.01</v>
      </c>
      <c r="CA26" s="349">
        <v>20302.37</v>
      </c>
      <c r="CB26" s="180">
        <v>16852.37</v>
      </c>
      <c r="CC26" s="349">
        <v>15687.310000000001</v>
      </c>
      <c r="CD26" s="180">
        <v>13687.310000000001</v>
      </c>
      <c r="CE26" s="349">
        <v>53447.8</v>
      </c>
      <c r="CF26" s="180">
        <v>46247.8</v>
      </c>
      <c r="CG26" s="349">
        <v>10142</v>
      </c>
      <c r="CH26" s="180">
        <v>8142</v>
      </c>
      <c r="CI26" s="349">
        <v>5478.88</v>
      </c>
      <c r="CJ26" s="180">
        <v>3478.88</v>
      </c>
      <c r="CK26" s="264"/>
      <c r="CL26" s="349">
        <v>27680.25</v>
      </c>
      <c r="CM26" s="180">
        <v>16230.25</v>
      </c>
      <c r="CN26" s="349">
        <v>12220</v>
      </c>
      <c r="CO26" s="180">
        <v>3026</v>
      </c>
      <c r="CP26" s="349">
        <v>52759.03</v>
      </c>
      <c r="CQ26" s="180">
        <v>4235.3099999999995</v>
      </c>
      <c r="CR26" s="349">
        <v>36835.79</v>
      </c>
      <c r="CS26" s="180">
        <v>28935.79</v>
      </c>
      <c r="CT26" s="349">
        <v>16762.5</v>
      </c>
      <c r="CU26" s="180">
        <v>14762.5</v>
      </c>
      <c r="CV26" s="349">
        <v>16702.29</v>
      </c>
      <c r="CW26" s="180">
        <v>14422.29</v>
      </c>
      <c r="CX26" s="349">
        <v>83579.08</v>
      </c>
      <c r="CY26" s="180">
        <v>76412.08</v>
      </c>
      <c r="CZ26" s="349">
        <v>22217.65</v>
      </c>
      <c r="DA26" s="180">
        <v>20092.650000000001</v>
      </c>
      <c r="DB26" s="349">
        <v>14904.46</v>
      </c>
      <c r="DC26" s="180">
        <v>14904.46</v>
      </c>
      <c r="DD26" s="349">
        <v>59921.67</v>
      </c>
      <c r="DE26" s="180">
        <v>50521.67</v>
      </c>
      <c r="DF26" s="349">
        <v>104840.69</v>
      </c>
      <c r="DG26" s="180">
        <v>9766.51</v>
      </c>
      <c r="DH26" s="349">
        <v>6480</v>
      </c>
      <c r="DI26" s="180">
        <v>4480</v>
      </c>
      <c r="DJ26" s="264"/>
      <c r="DK26" s="349">
        <v>46227.25</v>
      </c>
      <c r="DL26" s="180">
        <v>24282.25</v>
      </c>
      <c r="DM26" s="349">
        <v>4996.95</v>
      </c>
      <c r="DN26" s="180">
        <v>4996.95</v>
      </c>
      <c r="DO26" s="349">
        <v>28174.400000000001</v>
      </c>
      <c r="DP26" s="180">
        <v>24174.400000000001</v>
      </c>
      <c r="DQ26" s="264"/>
      <c r="DR26" s="349">
        <v>20741.560000000001</v>
      </c>
      <c r="DS26" s="180">
        <v>11591.560000000001</v>
      </c>
      <c r="DT26" s="349">
        <v>14211</v>
      </c>
      <c r="DU26" s="180">
        <v>12211</v>
      </c>
      <c r="DV26" s="349">
        <v>19247.54</v>
      </c>
      <c r="DW26" s="180">
        <v>17247.54</v>
      </c>
      <c r="DX26" s="264"/>
      <c r="DY26" s="349">
        <v>82831.890000000014</v>
      </c>
      <c r="DZ26" s="180">
        <v>72681.890000000014</v>
      </c>
      <c r="EA26" s="349">
        <v>29055.420000000002</v>
      </c>
      <c r="EB26" s="180">
        <v>26523.420000000002</v>
      </c>
      <c r="EC26" s="349">
        <v>29825.64</v>
      </c>
      <c r="ED26" s="180">
        <v>27542.639999999999</v>
      </c>
      <c r="EE26" s="264"/>
      <c r="EF26" s="349">
        <v>100904.31</v>
      </c>
      <c r="EG26" s="180">
        <v>90904.31</v>
      </c>
      <c r="EH26" s="349">
        <v>21230.400000000001</v>
      </c>
      <c r="EI26" s="180">
        <v>19230.400000000001</v>
      </c>
      <c r="EJ26" s="349">
        <v>14993.2</v>
      </c>
      <c r="EK26" s="180">
        <v>12993.2</v>
      </c>
      <c r="EL26" s="264"/>
      <c r="EM26" s="349">
        <v>52093.090000000004</v>
      </c>
      <c r="EN26" s="180">
        <v>41543.089999999997</v>
      </c>
      <c r="EO26" s="349">
        <v>14277.8</v>
      </c>
      <c r="EP26" s="180">
        <v>12117.8</v>
      </c>
      <c r="EQ26" s="349">
        <v>17960.5</v>
      </c>
      <c r="ER26" s="180">
        <v>15832.5</v>
      </c>
      <c r="ES26" s="264"/>
      <c r="ET26" s="349">
        <v>54880.320000000007</v>
      </c>
      <c r="EU26" s="180">
        <v>44945.32</v>
      </c>
      <c r="EV26" s="349">
        <v>22323</v>
      </c>
      <c r="EW26" s="180">
        <v>20138</v>
      </c>
      <c r="EX26" s="349">
        <v>32435.54</v>
      </c>
      <c r="EY26" s="180">
        <v>30225.54</v>
      </c>
      <c r="EZ26" s="264"/>
      <c r="FA26" s="349">
        <v>95376.01</v>
      </c>
      <c r="FB26" s="180">
        <v>93376.01</v>
      </c>
      <c r="FC26" s="349">
        <v>39845.899999999994</v>
      </c>
      <c r="FD26" s="180">
        <v>37845.899999999994</v>
      </c>
      <c r="FE26" s="349">
        <v>29771.07</v>
      </c>
      <c r="FF26" s="180">
        <v>29771.07</v>
      </c>
      <c r="FG26" s="264"/>
      <c r="FH26" s="349">
        <v>108458.70999999999</v>
      </c>
      <c r="FI26" s="180">
        <v>108458.70999999999</v>
      </c>
      <c r="FJ26" s="349">
        <v>16176.689999999999</v>
      </c>
      <c r="FK26" s="180">
        <v>16176.689999999999</v>
      </c>
      <c r="FL26" s="349">
        <v>12407.5</v>
      </c>
      <c r="FM26" s="180">
        <v>12407.5</v>
      </c>
      <c r="FN26" s="349">
        <v>61354.02</v>
      </c>
      <c r="FO26" s="180">
        <v>53704.02</v>
      </c>
      <c r="FP26" s="349">
        <v>13767.5</v>
      </c>
      <c r="FQ26" s="180">
        <v>13767.5</v>
      </c>
      <c r="FR26" s="349">
        <v>10854.1</v>
      </c>
      <c r="FS26" s="180">
        <v>10854.1</v>
      </c>
      <c r="FT26" s="264"/>
      <c r="FU26" s="349">
        <v>54390.25</v>
      </c>
      <c r="FV26" s="180">
        <v>54390.25</v>
      </c>
      <c r="FW26" s="349">
        <v>29116.5</v>
      </c>
      <c r="FX26" s="180">
        <v>29116.5</v>
      </c>
      <c r="FY26" s="349">
        <v>30523.620000000003</v>
      </c>
      <c r="FZ26" s="180">
        <v>28403.620000000003</v>
      </c>
      <c r="GA26" s="264"/>
      <c r="GB26" s="349">
        <v>151402.31</v>
      </c>
      <c r="GC26" s="180">
        <v>151402.31</v>
      </c>
      <c r="GD26" s="349">
        <v>42084.29</v>
      </c>
      <c r="GE26" s="180">
        <v>41284.29</v>
      </c>
      <c r="GF26" s="349">
        <v>36898.6</v>
      </c>
      <c r="GG26" s="180">
        <v>36478.6</v>
      </c>
      <c r="GH26" s="264"/>
      <c r="GI26" s="349">
        <v>132416.85</v>
      </c>
      <c r="GJ26" s="180">
        <v>131856.85</v>
      </c>
      <c r="GK26" s="349">
        <v>18831.11</v>
      </c>
      <c r="GL26" s="180">
        <v>18431.11</v>
      </c>
      <c r="GM26" s="349">
        <v>26097.200000000001</v>
      </c>
      <c r="GN26" s="180">
        <v>25857.200000000001</v>
      </c>
      <c r="GO26" s="349">
        <v>56158.86</v>
      </c>
      <c r="GP26" s="180">
        <v>40850.31</v>
      </c>
      <c r="GQ26" s="349">
        <v>32949</v>
      </c>
      <c r="GR26" s="180">
        <v>22975.3</v>
      </c>
      <c r="GS26" s="349">
        <v>26599.32</v>
      </c>
      <c r="GT26" s="180">
        <v>23442.120000000003</v>
      </c>
      <c r="GU26" s="264"/>
      <c r="GV26" s="349">
        <v>112020.29999999999</v>
      </c>
      <c r="GW26" s="180">
        <v>52315.48</v>
      </c>
      <c r="GX26" s="349">
        <v>41326.949999999997</v>
      </c>
      <c r="GY26" s="180">
        <v>31155.48</v>
      </c>
      <c r="GZ26" s="349">
        <v>50346.66</v>
      </c>
      <c r="HA26" s="180">
        <v>38380.69</v>
      </c>
      <c r="HB26" s="264"/>
      <c r="HC26" s="349">
        <v>242277.13</v>
      </c>
      <c r="HD26" s="180">
        <v>154151.59000000003</v>
      </c>
      <c r="HE26" s="349">
        <v>63753.54</v>
      </c>
      <c r="HF26" s="180">
        <v>51978.400000000001</v>
      </c>
      <c r="HG26" s="349">
        <v>403436.61999999994</v>
      </c>
      <c r="HH26" s="180">
        <v>58770.3</v>
      </c>
      <c r="HI26" s="264"/>
      <c r="HJ26" s="349">
        <v>219592.12</v>
      </c>
      <c r="HK26" s="180">
        <v>131017.95</v>
      </c>
      <c r="HL26" s="349">
        <v>45135.81</v>
      </c>
      <c r="HM26" s="180">
        <v>35812.86</v>
      </c>
      <c r="HN26" s="349">
        <v>21908.489999999998</v>
      </c>
      <c r="HO26" s="180">
        <v>15371.01</v>
      </c>
      <c r="HP26" s="383"/>
      <c r="HQ26" s="349">
        <v>152537.76</v>
      </c>
      <c r="HR26" s="180">
        <v>60043.87</v>
      </c>
      <c r="HS26" s="349">
        <v>40266.76</v>
      </c>
      <c r="HT26" s="180">
        <v>19849.120000000003</v>
      </c>
      <c r="HU26" s="349">
        <v>52168.46</v>
      </c>
      <c r="HV26" s="180">
        <v>40099.339999999997</v>
      </c>
      <c r="HW26" s="264"/>
      <c r="HX26" s="349">
        <v>164808.22</v>
      </c>
      <c r="HY26" s="180">
        <v>56446.45</v>
      </c>
      <c r="HZ26" s="349">
        <v>49321.009999999995</v>
      </c>
      <c r="IA26" s="180">
        <v>36834.61</v>
      </c>
      <c r="IB26" s="349">
        <v>84275.430000000008</v>
      </c>
      <c r="IC26" s="180">
        <v>58680.5</v>
      </c>
      <c r="ID26" s="264"/>
      <c r="IE26" s="349">
        <v>289904.87</v>
      </c>
      <c r="IF26" s="180">
        <v>162974</v>
      </c>
      <c r="IG26" s="349"/>
      <c r="IH26" s="180"/>
      <c r="II26" s="349"/>
      <c r="IJ26" s="180"/>
      <c r="IK26" s="264"/>
      <c r="IL26" s="349"/>
      <c r="IM26" s="180"/>
      <c r="IN26" s="349"/>
      <c r="IO26" s="180"/>
      <c r="IP26" s="349"/>
      <c r="IQ26" s="180"/>
    </row>
    <row r="27" spans="1:251">
      <c r="A27" s="79" t="s">
        <v>75</v>
      </c>
      <c r="B27" s="178">
        <v>32419</v>
      </c>
      <c r="C27" s="179">
        <v>10344</v>
      </c>
      <c r="D27" s="178">
        <v>29730</v>
      </c>
      <c r="E27" s="179">
        <v>14396</v>
      </c>
      <c r="F27" s="178">
        <v>23742</v>
      </c>
      <c r="G27" s="179">
        <v>4834</v>
      </c>
      <c r="H27" s="80">
        <v>48535</v>
      </c>
      <c r="I27" s="80">
        <v>29158</v>
      </c>
      <c r="J27" s="178">
        <v>22908</v>
      </c>
      <c r="K27" s="179">
        <f>4326+1854</f>
        <v>6180</v>
      </c>
      <c r="L27" s="178">
        <v>21113</v>
      </c>
      <c r="M27" s="179">
        <v>2904</v>
      </c>
      <c r="N27" s="153"/>
      <c r="O27" s="178">
        <v>19095</v>
      </c>
      <c r="P27" s="179">
        <v>4333</v>
      </c>
      <c r="Q27" s="178">
        <v>13766</v>
      </c>
      <c r="R27" s="180">
        <v>252</v>
      </c>
      <c r="S27" s="181">
        <v>20236</v>
      </c>
      <c r="T27" s="180">
        <v>2512</v>
      </c>
      <c r="U27" s="181">
        <v>31998</v>
      </c>
      <c r="V27" s="180">
        <v>14586</v>
      </c>
      <c r="W27" s="181">
        <v>25151</v>
      </c>
      <c r="X27" s="182">
        <v>5640</v>
      </c>
      <c r="Y27" s="181">
        <v>24212</v>
      </c>
      <c r="Z27" s="180">
        <v>7940</v>
      </c>
      <c r="AA27" s="181">
        <v>31509</v>
      </c>
      <c r="AB27" s="180">
        <v>17247</v>
      </c>
      <c r="AC27" s="181">
        <v>31736</v>
      </c>
      <c r="AD27" s="180">
        <v>16241</v>
      </c>
      <c r="AE27" s="181">
        <v>25841</v>
      </c>
      <c r="AF27" s="180">
        <v>9334</v>
      </c>
      <c r="AG27" s="181">
        <v>40538</v>
      </c>
      <c r="AH27" s="180">
        <v>25753</v>
      </c>
      <c r="AI27" s="181">
        <v>24076</v>
      </c>
      <c r="AJ27" s="180">
        <v>8129</v>
      </c>
      <c r="AK27" s="181">
        <v>23130</v>
      </c>
      <c r="AL27" s="180">
        <v>3430</v>
      </c>
      <c r="AM27" s="264"/>
      <c r="AN27" s="181">
        <v>22113</v>
      </c>
      <c r="AO27" s="180">
        <v>5031</v>
      </c>
      <c r="AP27" s="181">
        <v>14695</v>
      </c>
      <c r="AQ27" s="180">
        <v>180</v>
      </c>
      <c r="AR27" s="181">
        <v>26399</v>
      </c>
      <c r="AS27" s="180">
        <v>3455</v>
      </c>
      <c r="AT27" s="181">
        <v>27956</v>
      </c>
      <c r="AU27" s="180">
        <v>9057</v>
      </c>
      <c r="AV27" s="181">
        <v>21426</v>
      </c>
      <c r="AW27" s="180">
        <v>5869</v>
      </c>
      <c r="AX27" s="181">
        <v>25533</v>
      </c>
      <c r="AY27" s="180">
        <v>9433</v>
      </c>
      <c r="AZ27" s="181">
        <v>41824</v>
      </c>
      <c r="BA27" s="180">
        <v>18422</v>
      </c>
      <c r="BB27" s="181">
        <v>34198</v>
      </c>
      <c r="BC27" s="180">
        <v>15614</v>
      </c>
      <c r="BD27" s="181">
        <v>34539</v>
      </c>
      <c r="BE27" s="180">
        <v>22352</v>
      </c>
      <c r="BF27" s="181">
        <v>146680</v>
      </c>
      <c r="BG27" s="180">
        <v>134707</v>
      </c>
      <c r="BH27" s="181">
        <v>20489</v>
      </c>
      <c r="BI27" s="180">
        <v>8426</v>
      </c>
      <c r="BJ27" s="181">
        <v>17299</v>
      </c>
      <c r="BK27" s="180">
        <v>1075</v>
      </c>
      <c r="BL27" s="264"/>
      <c r="BM27" s="181">
        <v>30174</v>
      </c>
      <c r="BN27" s="180">
        <v>15027</v>
      </c>
      <c r="BO27" s="349">
        <v>21982</v>
      </c>
      <c r="BP27" s="180">
        <v>3814.1099999999997</v>
      </c>
      <c r="BQ27" s="349">
        <v>21226.21</v>
      </c>
      <c r="BR27" s="180">
        <v>3393.21</v>
      </c>
      <c r="BS27" s="349">
        <v>29040.57</v>
      </c>
      <c r="BT27" s="180">
        <v>9202.57</v>
      </c>
      <c r="BU27" s="349">
        <v>20474.370000000003</v>
      </c>
      <c r="BV27" s="180">
        <v>3628.33</v>
      </c>
      <c r="BW27" s="349">
        <v>48015.05</v>
      </c>
      <c r="BX27" s="180">
        <v>19536.89</v>
      </c>
      <c r="BY27" s="349">
        <v>25373.18</v>
      </c>
      <c r="BZ27" s="180">
        <v>22793.18</v>
      </c>
      <c r="CA27" s="349">
        <v>30914.959999999999</v>
      </c>
      <c r="CB27" s="180">
        <v>15321.369999999999</v>
      </c>
      <c r="CC27" s="349">
        <v>38215.47</v>
      </c>
      <c r="CD27" s="180">
        <v>18310.88</v>
      </c>
      <c r="CE27" s="349">
        <v>50786.76</v>
      </c>
      <c r="CF27" s="180">
        <v>36076.26</v>
      </c>
      <c r="CG27" s="349">
        <v>29408.15</v>
      </c>
      <c r="CH27" s="180">
        <v>12504.880000000001</v>
      </c>
      <c r="CI27" s="349">
        <v>25538.57</v>
      </c>
      <c r="CJ27" s="180">
        <v>5344.15</v>
      </c>
      <c r="CK27" s="264"/>
      <c r="CL27" s="349">
        <v>32192.04</v>
      </c>
      <c r="CM27" s="180">
        <v>8917.93</v>
      </c>
      <c r="CN27" s="349">
        <v>25389.72</v>
      </c>
      <c r="CO27" s="180">
        <v>7170.3099999999995</v>
      </c>
      <c r="CP27" s="349">
        <v>17639.66</v>
      </c>
      <c r="CQ27" s="180">
        <v>2423.16</v>
      </c>
      <c r="CR27" s="349">
        <v>29435.25</v>
      </c>
      <c r="CS27" s="180">
        <v>10423.5</v>
      </c>
      <c r="CT27" s="349">
        <v>21693.94</v>
      </c>
      <c r="CU27" s="180">
        <v>7001.9400000000005</v>
      </c>
      <c r="CV27" s="349">
        <v>27629.86</v>
      </c>
      <c r="CW27" s="180">
        <v>16011.26</v>
      </c>
      <c r="CX27" s="349">
        <v>47070.59</v>
      </c>
      <c r="CY27" s="180">
        <v>35465.14</v>
      </c>
      <c r="CZ27" s="349">
        <v>12680.86</v>
      </c>
      <c r="DA27" s="180">
        <v>10130.86</v>
      </c>
      <c r="DB27" s="349">
        <v>32139.850000000002</v>
      </c>
      <c r="DC27" s="180">
        <v>20364.400000000001</v>
      </c>
      <c r="DD27" s="349">
        <v>71307.899999999994</v>
      </c>
      <c r="DE27" s="180">
        <v>49198.28</v>
      </c>
      <c r="DF27" s="349">
        <v>19805.07</v>
      </c>
      <c r="DG27" s="180">
        <v>10869.85</v>
      </c>
      <c r="DH27" s="349">
        <v>21733.18</v>
      </c>
      <c r="DI27" s="180">
        <v>6035.06</v>
      </c>
      <c r="DJ27" s="264"/>
      <c r="DK27" s="349">
        <v>19391.940000000002</v>
      </c>
      <c r="DL27" s="180">
        <v>6303.74</v>
      </c>
      <c r="DM27" s="349">
        <v>17825.53</v>
      </c>
      <c r="DN27" s="180">
        <v>4221.21</v>
      </c>
      <c r="DO27" s="349">
        <v>19979.239999999998</v>
      </c>
      <c r="DP27" s="180">
        <v>4522.66</v>
      </c>
      <c r="DQ27" s="264"/>
      <c r="DR27" s="349">
        <v>22669.47</v>
      </c>
      <c r="DS27" s="180">
        <v>10292.950000000001</v>
      </c>
      <c r="DT27" s="349">
        <v>13495</v>
      </c>
      <c r="DU27" s="180">
        <v>2592</v>
      </c>
      <c r="DV27" s="349">
        <v>24553.85</v>
      </c>
      <c r="DW27" s="180">
        <v>13577.6</v>
      </c>
      <c r="DX27" s="264"/>
      <c r="DY27" s="349">
        <v>51706.03</v>
      </c>
      <c r="DZ27" s="180">
        <v>38137.040000000001</v>
      </c>
      <c r="EA27" s="349">
        <v>35847.329999999994</v>
      </c>
      <c r="EB27" s="180">
        <v>26981.329999999998</v>
      </c>
      <c r="EC27" s="349">
        <v>16337.82</v>
      </c>
      <c r="ED27" s="180">
        <v>16337.82</v>
      </c>
      <c r="EE27" s="264"/>
      <c r="EF27" s="349">
        <v>68456.289999999994</v>
      </c>
      <c r="EG27" s="180">
        <v>52315.88</v>
      </c>
      <c r="EH27" s="349">
        <v>36393.47</v>
      </c>
      <c r="EI27" s="180">
        <v>24807.48</v>
      </c>
      <c r="EJ27" s="349">
        <v>29135.93</v>
      </c>
      <c r="EK27" s="180">
        <v>17336.89</v>
      </c>
      <c r="EL27" s="264"/>
      <c r="EM27" s="349">
        <v>23760.34</v>
      </c>
      <c r="EN27" s="180">
        <v>11016.93</v>
      </c>
      <c r="EO27" s="349">
        <v>29633.43</v>
      </c>
      <c r="EP27" s="180">
        <v>14626.279999999999</v>
      </c>
      <c r="EQ27" s="349">
        <v>29555.43</v>
      </c>
      <c r="ER27" s="180">
        <v>14388.029999999999</v>
      </c>
      <c r="ES27" s="264"/>
      <c r="ET27" s="349">
        <v>35851.1</v>
      </c>
      <c r="EU27" s="180">
        <v>21389.29</v>
      </c>
      <c r="EV27" s="349">
        <v>45944.41</v>
      </c>
      <c r="EW27" s="180">
        <v>29092.13</v>
      </c>
      <c r="EX27" s="349">
        <v>44145.61</v>
      </c>
      <c r="EY27" s="180">
        <v>32901.85</v>
      </c>
      <c r="EZ27" s="264"/>
      <c r="FA27" s="349">
        <v>59147.579999999994</v>
      </c>
      <c r="FB27" s="180">
        <v>45834.53</v>
      </c>
      <c r="FC27" s="349">
        <v>53693.75</v>
      </c>
      <c r="FD27" s="180">
        <v>43135.820000000007</v>
      </c>
      <c r="FE27" s="349">
        <v>48407.09</v>
      </c>
      <c r="FF27" s="180">
        <v>36172.479999999996</v>
      </c>
      <c r="FG27" s="264"/>
      <c r="FH27" s="349">
        <v>51841.18</v>
      </c>
      <c r="FI27" s="180">
        <v>35727.54</v>
      </c>
      <c r="FJ27" s="349">
        <v>32166.6</v>
      </c>
      <c r="FK27" s="180">
        <v>16876.82</v>
      </c>
      <c r="FL27" s="349">
        <v>26299.119999999999</v>
      </c>
      <c r="FM27" s="180">
        <v>8528.2000000000007</v>
      </c>
      <c r="FN27" s="349">
        <v>21764.880000000001</v>
      </c>
      <c r="FO27" s="180">
        <v>6942.3</v>
      </c>
      <c r="FP27" s="349">
        <v>35645.020000000004</v>
      </c>
      <c r="FQ27" s="180">
        <v>13038.84</v>
      </c>
      <c r="FR27" s="349">
        <v>29826.720000000001</v>
      </c>
      <c r="FS27" s="180">
        <v>14300.310000000001</v>
      </c>
      <c r="FT27" s="264"/>
      <c r="FU27" s="349">
        <v>35740.770000000004</v>
      </c>
      <c r="FV27" s="180">
        <v>20987.33</v>
      </c>
      <c r="FW27" s="349">
        <v>22234.65</v>
      </c>
      <c r="FX27" s="180">
        <v>10688.599999999999</v>
      </c>
      <c r="FY27" s="349">
        <v>26322.07</v>
      </c>
      <c r="FZ27" s="180">
        <v>14046.880000000001</v>
      </c>
      <c r="GA27" s="264"/>
      <c r="GB27" s="349">
        <v>23999.95</v>
      </c>
      <c r="GC27" s="180">
        <v>12788.93</v>
      </c>
      <c r="GD27" s="349">
        <v>27430.41</v>
      </c>
      <c r="GE27" s="180">
        <v>17021.41</v>
      </c>
      <c r="GF27" s="349">
        <v>32677.38</v>
      </c>
      <c r="GG27" s="180">
        <v>20336.5</v>
      </c>
      <c r="GH27" s="264"/>
      <c r="GI27" s="349">
        <v>28632.48</v>
      </c>
      <c r="GJ27" s="180">
        <v>18620.900000000001</v>
      </c>
      <c r="GK27" s="349">
        <v>21059.93</v>
      </c>
      <c r="GL27" s="180">
        <v>11519.8</v>
      </c>
      <c r="GM27" s="349">
        <v>29836.97</v>
      </c>
      <c r="GN27" s="180">
        <v>13580.05</v>
      </c>
      <c r="GO27" s="349">
        <v>31946.57</v>
      </c>
      <c r="GP27" s="180">
        <v>15396.449999999999</v>
      </c>
      <c r="GQ27" s="349">
        <v>38282.54</v>
      </c>
      <c r="GR27" s="180">
        <v>21889.440000000002</v>
      </c>
      <c r="GS27" s="349">
        <v>36770.400000000001</v>
      </c>
      <c r="GT27" s="180">
        <v>19945.46</v>
      </c>
      <c r="GU27" s="264"/>
      <c r="GV27" s="349">
        <v>33653.160000000003</v>
      </c>
      <c r="GW27" s="180">
        <v>19815.16</v>
      </c>
      <c r="GX27" s="349">
        <v>45740.74</v>
      </c>
      <c r="GY27" s="180">
        <v>29197.08</v>
      </c>
      <c r="GZ27" s="349">
        <v>16003.79</v>
      </c>
      <c r="HA27" s="180">
        <v>13430.79</v>
      </c>
      <c r="HB27" s="264"/>
      <c r="HC27" s="349">
        <v>59557.509999999995</v>
      </c>
      <c r="HD27" s="180">
        <v>15619.19</v>
      </c>
      <c r="HE27" s="349">
        <v>36838.17</v>
      </c>
      <c r="HF27" s="180">
        <v>20610.04</v>
      </c>
      <c r="HG27" s="349">
        <v>41112.509999999995</v>
      </c>
      <c r="HH27" s="180">
        <v>19711.34</v>
      </c>
      <c r="HI27" s="264"/>
      <c r="HJ27" s="349">
        <v>42492.54</v>
      </c>
      <c r="HK27" s="180">
        <v>24177.72</v>
      </c>
      <c r="HL27" s="349">
        <v>42111.39</v>
      </c>
      <c r="HM27" s="180">
        <v>17730.48</v>
      </c>
      <c r="HN27" s="349">
        <v>32767.14</v>
      </c>
      <c r="HO27" s="180">
        <v>18416.61</v>
      </c>
      <c r="HP27" s="383"/>
      <c r="HQ27" s="349">
        <v>34002.959999999999</v>
      </c>
      <c r="HR27" s="180">
        <v>17813.900000000001</v>
      </c>
      <c r="HS27" s="349">
        <v>48777.760000000002</v>
      </c>
      <c r="HT27" s="180">
        <v>27758.199999999997</v>
      </c>
      <c r="HU27" s="349">
        <v>33463.5</v>
      </c>
      <c r="HV27" s="180">
        <v>30513.5</v>
      </c>
      <c r="HW27" s="264"/>
      <c r="HX27" s="349">
        <v>58091.260000000009</v>
      </c>
      <c r="HY27" s="180">
        <v>28231.32</v>
      </c>
      <c r="HZ27" s="349">
        <v>45046.7</v>
      </c>
      <c r="IA27" s="180">
        <v>21619.360000000001</v>
      </c>
      <c r="IB27" s="349">
        <v>43607.05</v>
      </c>
      <c r="IC27" s="180">
        <v>28546.080000000002</v>
      </c>
      <c r="ID27" s="264"/>
      <c r="IE27" s="349">
        <v>49654.37</v>
      </c>
      <c r="IF27" s="180">
        <v>33700.729999999996</v>
      </c>
      <c r="IG27" s="349"/>
      <c r="IH27" s="180"/>
      <c r="II27" s="349"/>
      <c r="IJ27" s="180"/>
      <c r="IK27" s="264"/>
      <c r="IL27" s="349"/>
      <c r="IM27" s="180"/>
      <c r="IN27" s="349"/>
      <c r="IO27" s="180"/>
      <c r="IP27" s="349"/>
      <c r="IQ27" s="180"/>
    </row>
    <row r="28" spans="1:251">
      <c r="A28" s="79" t="s">
        <v>76</v>
      </c>
      <c r="B28" s="178">
        <v>2589680</v>
      </c>
      <c r="C28" s="179">
        <v>2308890</v>
      </c>
      <c r="D28" s="178">
        <v>3104428</v>
      </c>
      <c r="E28" s="179">
        <v>2900268</v>
      </c>
      <c r="F28" s="178">
        <v>2676100</v>
      </c>
      <c r="G28" s="179">
        <v>2491784</v>
      </c>
      <c r="H28" s="80">
        <v>3463513</v>
      </c>
      <c r="I28" s="80">
        <v>2948482</v>
      </c>
      <c r="J28" s="178">
        <v>632652</v>
      </c>
      <c r="K28" s="179">
        <v>600211</v>
      </c>
      <c r="L28" s="178">
        <v>947081</v>
      </c>
      <c r="M28" s="179">
        <v>825948</v>
      </c>
      <c r="N28" s="153"/>
      <c r="O28" s="178">
        <v>1620417</v>
      </c>
      <c r="P28" s="179">
        <v>1466932</v>
      </c>
      <c r="Q28" s="178">
        <v>613088</v>
      </c>
      <c r="R28" s="180">
        <v>568304</v>
      </c>
      <c r="S28" s="181">
        <v>1674962</v>
      </c>
      <c r="T28" s="180">
        <v>1544911</v>
      </c>
      <c r="U28" s="181">
        <v>1342677</v>
      </c>
      <c r="V28" s="180">
        <v>1174950</v>
      </c>
      <c r="W28" s="181">
        <v>844963</v>
      </c>
      <c r="X28" s="182">
        <v>711142</v>
      </c>
      <c r="Y28" s="181">
        <v>992588</v>
      </c>
      <c r="Z28" s="180">
        <v>862167</v>
      </c>
      <c r="AA28" s="181">
        <v>2729420</v>
      </c>
      <c r="AB28" s="180">
        <v>2459624</v>
      </c>
      <c r="AC28" s="181">
        <v>3049263</v>
      </c>
      <c r="AD28" s="180">
        <v>2890554</v>
      </c>
      <c r="AE28" s="181">
        <v>2515715</v>
      </c>
      <c r="AF28" s="180">
        <v>2381845</v>
      </c>
      <c r="AG28" s="181">
        <v>3373093</v>
      </c>
      <c r="AH28" s="180">
        <v>3096579</v>
      </c>
      <c r="AI28" s="181">
        <v>968299</v>
      </c>
      <c r="AJ28" s="180">
        <v>801047</v>
      </c>
      <c r="AK28" s="181">
        <v>658841</v>
      </c>
      <c r="AL28" s="180">
        <v>498712</v>
      </c>
      <c r="AM28" s="264"/>
      <c r="AN28" s="181">
        <v>1832989</v>
      </c>
      <c r="AO28" s="180">
        <v>1630471</v>
      </c>
      <c r="AP28" s="181">
        <v>858777</v>
      </c>
      <c r="AQ28" s="180">
        <v>716107</v>
      </c>
      <c r="AR28" s="181">
        <v>2134649</v>
      </c>
      <c r="AS28" s="180">
        <v>1779086</v>
      </c>
      <c r="AT28" s="181">
        <v>1453127</v>
      </c>
      <c r="AU28" s="180">
        <v>1306275</v>
      </c>
      <c r="AV28" s="181">
        <v>696265</v>
      </c>
      <c r="AW28" s="180">
        <v>564007</v>
      </c>
      <c r="AX28" s="181">
        <v>850917</v>
      </c>
      <c r="AY28" s="180">
        <v>744798</v>
      </c>
      <c r="AZ28" s="181">
        <v>2734886</v>
      </c>
      <c r="BA28" s="180">
        <v>2489348</v>
      </c>
      <c r="BB28" s="181">
        <v>3723395</v>
      </c>
      <c r="BC28" s="180">
        <v>3447098</v>
      </c>
      <c r="BD28" s="181">
        <v>3117344</v>
      </c>
      <c r="BE28" s="180">
        <v>2888148</v>
      </c>
      <c r="BF28" s="181">
        <v>3627660</v>
      </c>
      <c r="BG28" s="180">
        <v>3359446</v>
      </c>
      <c r="BH28" s="181">
        <v>1185585</v>
      </c>
      <c r="BI28" s="180">
        <v>1001488</v>
      </c>
      <c r="BJ28" s="181">
        <v>817110</v>
      </c>
      <c r="BK28" s="180">
        <v>730013</v>
      </c>
      <c r="BL28" s="264"/>
      <c r="BM28" s="181">
        <v>1614872</v>
      </c>
      <c r="BN28" s="180">
        <v>1412420</v>
      </c>
      <c r="BO28" s="349">
        <v>1862395.4299999997</v>
      </c>
      <c r="BP28" s="180">
        <v>1736636.5799999996</v>
      </c>
      <c r="BQ28" s="349">
        <v>1711494.39</v>
      </c>
      <c r="BR28" s="180">
        <v>1589030.9299999997</v>
      </c>
      <c r="BS28" s="349">
        <v>2297675.5300000003</v>
      </c>
      <c r="BT28" s="180">
        <v>2027453.9800000004</v>
      </c>
      <c r="BU28" s="349">
        <v>868810.23</v>
      </c>
      <c r="BV28" s="180">
        <v>739306.84999999986</v>
      </c>
      <c r="BW28" s="349">
        <v>1296574.23</v>
      </c>
      <c r="BX28" s="180">
        <v>1183471.19</v>
      </c>
      <c r="BY28" s="349">
        <v>3818587.7300000009</v>
      </c>
      <c r="BZ28" s="180">
        <v>3483294.58</v>
      </c>
      <c r="CA28" s="349">
        <v>4524717.42</v>
      </c>
      <c r="CB28" s="180">
        <v>4212476.2399999993</v>
      </c>
      <c r="CC28" s="349">
        <v>3920879.44</v>
      </c>
      <c r="CD28" s="180">
        <v>3697719.0600000005</v>
      </c>
      <c r="CE28" s="349">
        <v>5076112.8</v>
      </c>
      <c r="CF28" s="180">
        <v>4483714.9899999993</v>
      </c>
      <c r="CG28" s="349">
        <v>1577208.26</v>
      </c>
      <c r="CH28" s="180">
        <v>1416988.12</v>
      </c>
      <c r="CI28" s="349">
        <v>1173416.6800000002</v>
      </c>
      <c r="CJ28" s="180">
        <v>1074092.53</v>
      </c>
      <c r="CK28" s="264"/>
      <c r="CL28" s="349">
        <v>2639257.4900000002</v>
      </c>
      <c r="CM28" s="180">
        <v>2484808.3400000003</v>
      </c>
      <c r="CN28" s="349">
        <v>2544031.96</v>
      </c>
      <c r="CO28" s="180">
        <v>2229956.71</v>
      </c>
      <c r="CP28" s="349">
        <v>2329448.4000000004</v>
      </c>
      <c r="CQ28" s="180">
        <v>2113288</v>
      </c>
      <c r="CR28" s="349">
        <v>3000135.19</v>
      </c>
      <c r="CS28" s="180">
        <v>2580916.2799999998</v>
      </c>
      <c r="CT28" s="349">
        <v>1039833.8400000001</v>
      </c>
      <c r="CU28" s="180">
        <v>861365.68</v>
      </c>
      <c r="CV28" s="349">
        <v>1635364.6600000004</v>
      </c>
      <c r="CW28" s="180">
        <v>1452135.1</v>
      </c>
      <c r="CX28" s="349">
        <v>4391935.8699999992</v>
      </c>
      <c r="CY28" s="180">
        <v>3963955.9999999991</v>
      </c>
      <c r="CZ28" s="349">
        <v>5650281.8200000012</v>
      </c>
      <c r="DA28" s="180">
        <v>5266703.9600000009</v>
      </c>
      <c r="DB28" s="349">
        <v>4464613.5499999989</v>
      </c>
      <c r="DC28" s="180">
        <v>4137695.13</v>
      </c>
      <c r="DD28" s="349">
        <v>5115500.7</v>
      </c>
      <c r="DE28" s="180">
        <v>4264741.3699999992</v>
      </c>
      <c r="DF28" s="349">
        <v>1849870.6500000004</v>
      </c>
      <c r="DG28" s="180">
        <v>1638975.4500000002</v>
      </c>
      <c r="DH28" s="349">
        <v>1518067.98</v>
      </c>
      <c r="DI28" s="180">
        <v>1401279.29</v>
      </c>
      <c r="DJ28" s="264"/>
      <c r="DK28" s="349">
        <v>3168834.6499999994</v>
      </c>
      <c r="DL28" s="180">
        <v>2854164.0099999993</v>
      </c>
      <c r="DM28" s="349">
        <v>2496517.0400000005</v>
      </c>
      <c r="DN28" s="180">
        <v>2332495.8400000008</v>
      </c>
      <c r="DO28" s="349">
        <v>2909230.7800000003</v>
      </c>
      <c r="DP28" s="180">
        <v>2682183.09</v>
      </c>
      <c r="DQ28" s="264"/>
      <c r="DR28" s="349">
        <v>2138038.1199999992</v>
      </c>
      <c r="DS28" s="180">
        <v>1743109.2099999995</v>
      </c>
      <c r="DT28" s="349">
        <v>235143.66999999998</v>
      </c>
      <c r="DU28" s="180">
        <v>161848.64999999997</v>
      </c>
      <c r="DV28" s="349">
        <v>770882.6100000001</v>
      </c>
      <c r="DW28" s="180">
        <v>615074.00000000012</v>
      </c>
      <c r="DX28" s="264"/>
      <c r="DY28" s="349">
        <v>4946741.8</v>
      </c>
      <c r="DZ28" s="180">
        <v>4415887.7</v>
      </c>
      <c r="EA28" s="349">
        <v>6176895.6800000016</v>
      </c>
      <c r="EB28" s="180">
        <v>5651724.370000002</v>
      </c>
      <c r="EC28" s="349">
        <v>5855733.1200000001</v>
      </c>
      <c r="ED28" s="180">
        <v>5439830.7800000012</v>
      </c>
      <c r="EE28" s="264"/>
      <c r="EF28" s="349">
        <v>6116153.919999999</v>
      </c>
      <c r="EG28" s="180">
        <v>5410756.7699999996</v>
      </c>
      <c r="EH28" s="349">
        <v>3217110.32</v>
      </c>
      <c r="EI28" s="180">
        <v>2882733.34</v>
      </c>
      <c r="EJ28" s="349">
        <v>2262725.9300000002</v>
      </c>
      <c r="EK28" s="180">
        <v>2066488.6799999995</v>
      </c>
      <c r="EL28" s="264"/>
      <c r="EM28" s="349">
        <v>3804196.43</v>
      </c>
      <c r="EN28" s="180">
        <v>3463192.84</v>
      </c>
      <c r="EO28" s="349">
        <v>4392426.0100000007</v>
      </c>
      <c r="EP28" s="180">
        <v>4156824.58</v>
      </c>
      <c r="EQ28" s="349">
        <v>4373966.0199999996</v>
      </c>
      <c r="ER28" s="180">
        <v>3872995.63</v>
      </c>
      <c r="ES28" s="264"/>
      <c r="ET28" s="349">
        <v>5042056.3400000008</v>
      </c>
      <c r="EU28" s="180">
        <v>4466734.0600000005</v>
      </c>
      <c r="EV28" s="349">
        <v>2320581.25</v>
      </c>
      <c r="EW28" s="180">
        <v>2077424.1600000001</v>
      </c>
      <c r="EX28" s="349">
        <v>3185787.2399999998</v>
      </c>
      <c r="EY28" s="180">
        <v>2894578.1100000003</v>
      </c>
      <c r="EZ28" s="264"/>
      <c r="FA28" s="349">
        <v>6440375.1800000006</v>
      </c>
      <c r="FB28" s="180">
        <v>5836803.9999999991</v>
      </c>
      <c r="FC28" s="349">
        <v>7147219.6500000022</v>
      </c>
      <c r="FD28" s="180">
        <v>6458440.8200000012</v>
      </c>
      <c r="FE28" s="349">
        <v>7124783.4900000021</v>
      </c>
      <c r="FF28" s="180">
        <v>6613726.3800000008</v>
      </c>
      <c r="FG28" s="264"/>
      <c r="FH28" s="349">
        <v>5855881.7599999988</v>
      </c>
      <c r="FI28" s="180">
        <v>5139781.6400000006</v>
      </c>
      <c r="FJ28" s="349">
        <v>3487386.54</v>
      </c>
      <c r="FK28" s="180">
        <v>3350130.5699999994</v>
      </c>
      <c r="FL28" s="349">
        <v>2376702.0600000005</v>
      </c>
      <c r="FM28" s="180">
        <v>2188031.79</v>
      </c>
      <c r="FN28" s="349">
        <v>4822440.1300000008</v>
      </c>
      <c r="FO28" s="180">
        <v>4242547.4799999995</v>
      </c>
      <c r="FP28" s="349">
        <v>3825882.9000000004</v>
      </c>
      <c r="FQ28" s="180">
        <v>3551631.0100000002</v>
      </c>
      <c r="FR28" s="349">
        <v>3961902.56</v>
      </c>
      <c r="FS28" s="180">
        <v>3701554.689999999</v>
      </c>
      <c r="FT28" s="264"/>
      <c r="FU28" s="349">
        <v>6111331.2499999991</v>
      </c>
      <c r="FV28" s="180">
        <v>5380595.9999999991</v>
      </c>
      <c r="FW28" s="349">
        <v>1865355.58</v>
      </c>
      <c r="FX28" s="180">
        <v>1563652.97</v>
      </c>
      <c r="FY28" s="349">
        <v>2211392.5300000003</v>
      </c>
      <c r="FZ28" s="180">
        <v>1976368.8800000001</v>
      </c>
      <c r="GA28" s="264"/>
      <c r="GB28" s="349">
        <v>6555896.7200000016</v>
      </c>
      <c r="GC28" s="180">
        <v>5810646.8000000007</v>
      </c>
      <c r="GD28" s="349">
        <v>8165984.3199999994</v>
      </c>
      <c r="GE28" s="180">
        <v>7524535.3599999994</v>
      </c>
      <c r="GF28" s="349">
        <v>6781598.0100000016</v>
      </c>
      <c r="GG28" s="180">
        <v>6147045.4499999993</v>
      </c>
      <c r="GH28" s="264"/>
      <c r="GI28" s="349">
        <v>8201056.3200000012</v>
      </c>
      <c r="GJ28" s="180">
        <v>6956723.8300000001</v>
      </c>
      <c r="GK28" s="349">
        <v>4028130.7199999997</v>
      </c>
      <c r="GL28" s="180">
        <v>3542208.55</v>
      </c>
      <c r="GM28" s="349">
        <v>2977961.46</v>
      </c>
      <c r="GN28" s="180">
        <v>2744175.8700000006</v>
      </c>
      <c r="GO28" s="349">
        <v>5366676.7200000007</v>
      </c>
      <c r="GP28" s="180">
        <v>4478405.66</v>
      </c>
      <c r="GQ28" s="349">
        <v>4087002.7899999996</v>
      </c>
      <c r="GR28" s="180">
        <v>3180385.67</v>
      </c>
      <c r="GS28" s="349">
        <v>4230928.5299999993</v>
      </c>
      <c r="GT28" s="180">
        <v>3361030.1400000006</v>
      </c>
      <c r="GU28" s="264"/>
      <c r="GV28" s="349">
        <v>6273102.3600000003</v>
      </c>
      <c r="GW28" s="180">
        <v>5468041.9700000007</v>
      </c>
      <c r="GX28" s="349">
        <v>2184214.96</v>
      </c>
      <c r="GY28" s="180">
        <v>1851367.7799999998</v>
      </c>
      <c r="GZ28" s="349">
        <v>3214630.94</v>
      </c>
      <c r="HA28" s="180">
        <v>2614926.23</v>
      </c>
      <c r="HB28" s="264"/>
      <c r="HC28" s="349">
        <v>7194801.1699999999</v>
      </c>
      <c r="HD28" s="180">
        <v>5976489.1199999982</v>
      </c>
      <c r="HE28" s="349">
        <v>8229714.8200000003</v>
      </c>
      <c r="HF28" s="180">
        <v>6958722.5299999993</v>
      </c>
      <c r="HG28" s="349">
        <v>7332790.459999999</v>
      </c>
      <c r="HH28" s="180">
        <v>6078919.5499999998</v>
      </c>
      <c r="HI28" s="264"/>
      <c r="HJ28" s="349">
        <v>7501877.8600000003</v>
      </c>
      <c r="HK28" s="180">
        <v>5506557.5999999996</v>
      </c>
      <c r="HL28" s="349">
        <v>4976990.82</v>
      </c>
      <c r="HM28" s="180">
        <v>4282568.26</v>
      </c>
      <c r="HN28" s="349">
        <v>2638218.1599999997</v>
      </c>
      <c r="HO28" s="180">
        <v>2249137.0099999998</v>
      </c>
      <c r="HP28" s="383"/>
      <c r="HQ28" s="349">
        <v>4798829.1599999992</v>
      </c>
      <c r="HR28" s="180">
        <v>3899563.8499999996</v>
      </c>
      <c r="HS28" s="349">
        <v>4335277.9300000016</v>
      </c>
      <c r="HT28" s="180">
        <v>3713084.7600000002</v>
      </c>
      <c r="HU28" s="349">
        <v>3897039.63</v>
      </c>
      <c r="HV28" s="180">
        <v>3351673.19</v>
      </c>
      <c r="HW28" s="264"/>
      <c r="HX28" s="349">
        <v>7092985.2700000023</v>
      </c>
      <c r="HY28" s="180">
        <v>6372241.0900000008</v>
      </c>
      <c r="HZ28" s="349">
        <v>2150224.0400000005</v>
      </c>
      <c r="IA28" s="180">
        <v>1835600.2599999998</v>
      </c>
      <c r="IB28" s="349">
        <v>3337154.4899999998</v>
      </c>
      <c r="IC28" s="180">
        <v>2965746.28</v>
      </c>
      <c r="ID28" s="264"/>
      <c r="IE28" s="349">
        <v>7522868.04</v>
      </c>
      <c r="IF28" s="180">
        <v>6373851.5299999993</v>
      </c>
      <c r="IG28" s="349"/>
      <c r="IH28" s="180"/>
      <c r="II28" s="349"/>
      <c r="IJ28" s="180"/>
      <c r="IK28" s="264"/>
      <c r="IL28" s="349"/>
      <c r="IM28" s="180"/>
      <c r="IN28" s="349"/>
      <c r="IO28" s="180"/>
      <c r="IP28" s="349"/>
      <c r="IQ28" s="180"/>
    </row>
    <row r="29" spans="1:251" ht="13.5" thickBot="1">
      <c r="A29" s="79" t="s">
        <v>77</v>
      </c>
      <c r="B29" s="178">
        <v>113887</v>
      </c>
      <c r="C29" s="179">
        <v>112994</v>
      </c>
      <c r="D29" s="178">
        <v>49704</v>
      </c>
      <c r="E29" s="179">
        <v>49351</v>
      </c>
      <c r="F29" s="178">
        <v>28199</v>
      </c>
      <c r="G29" s="179">
        <v>21487</v>
      </c>
      <c r="H29" s="80">
        <v>121408</v>
      </c>
      <c r="I29" s="80">
        <v>117396</v>
      </c>
      <c r="J29" s="178">
        <v>68523</v>
      </c>
      <c r="K29" s="179">
        <v>67141</v>
      </c>
      <c r="L29" s="178">
        <v>26471</v>
      </c>
      <c r="M29" s="179">
        <v>17966</v>
      </c>
      <c r="N29" s="153"/>
      <c r="O29" s="185">
        <v>42092</v>
      </c>
      <c r="P29" s="186">
        <v>38247</v>
      </c>
      <c r="Q29" s="178">
        <v>31276</v>
      </c>
      <c r="R29" s="180">
        <v>30072</v>
      </c>
      <c r="S29" s="181">
        <v>9516</v>
      </c>
      <c r="T29" s="180">
        <v>60</v>
      </c>
      <c r="U29" s="181">
        <v>26002</v>
      </c>
      <c r="V29" s="180">
        <v>21203</v>
      </c>
      <c r="W29" s="181">
        <v>25343</v>
      </c>
      <c r="X29" s="182">
        <v>20576</v>
      </c>
      <c r="Y29" s="181">
        <v>32138</v>
      </c>
      <c r="Z29" s="180">
        <v>27444</v>
      </c>
      <c r="AA29" s="181">
        <v>97092</v>
      </c>
      <c r="AB29" s="180">
        <v>90629</v>
      </c>
      <c r="AC29" s="181">
        <v>101667</v>
      </c>
      <c r="AD29" s="180">
        <v>96827</v>
      </c>
      <c r="AE29" s="181">
        <v>28184</v>
      </c>
      <c r="AF29" s="180">
        <v>23485</v>
      </c>
      <c r="AG29" s="181">
        <v>46624</v>
      </c>
      <c r="AH29" s="180">
        <v>41855</v>
      </c>
      <c r="AI29" s="181">
        <v>87709</v>
      </c>
      <c r="AJ29" s="180">
        <v>82429</v>
      </c>
      <c r="AK29" s="181">
        <v>24477</v>
      </c>
      <c r="AL29" s="180">
        <v>20197</v>
      </c>
      <c r="AM29" s="264"/>
      <c r="AN29" s="181">
        <v>99177</v>
      </c>
      <c r="AO29" s="180">
        <v>93342</v>
      </c>
      <c r="AP29" s="181">
        <v>7621</v>
      </c>
      <c r="AQ29" s="180">
        <v>7558</v>
      </c>
      <c r="AR29" s="181">
        <v>21071</v>
      </c>
      <c r="AS29" s="180">
        <v>11927</v>
      </c>
      <c r="AT29" s="181">
        <v>43733</v>
      </c>
      <c r="AU29" s="180">
        <v>36372</v>
      </c>
      <c r="AV29" s="181">
        <v>23548</v>
      </c>
      <c r="AW29" s="180">
        <v>18821</v>
      </c>
      <c r="AX29" s="181">
        <v>27803</v>
      </c>
      <c r="AY29" s="180">
        <v>23342</v>
      </c>
      <c r="AZ29" s="181">
        <v>92499</v>
      </c>
      <c r="BA29" s="180">
        <v>85900</v>
      </c>
      <c r="BB29" s="181">
        <v>36009</v>
      </c>
      <c r="BC29" s="180">
        <v>31542</v>
      </c>
      <c r="BD29" s="181">
        <v>240881</v>
      </c>
      <c r="BE29" s="180">
        <v>235793</v>
      </c>
      <c r="BF29" s="181">
        <v>69631</v>
      </c>
      <c r="BG29" s="180">
        <v>62660</v>
      </c>
      <c r="BH29" s="181">
        <v>28495</v>
      </c>
      <c r="BI29" s="180">
        <v>23778</v>
      </c>
      <c r="BJ29" s="181">
        <v>69165</v>
      </c>
      <c r="BK29" s="180">
        <v>59026</v>
      </c>
      <c r="BL29" s="264"/>
      <c r="BM29" s="181">
        <v>42203</v>
      </c>
      <c r="BN29" s="180">
        <v>35728</v>
      </c>
      <c r="BO29" s="349">
        <v>52359.87</v>
      </c>
      <c r="BP29" s="180">
        <v>48095.61</v>
      </c>
      <c r="BQ29" s="349">
        <v>19387.730000000003</v>
      </c>
      <c r="BR29" s="180">
        <v>15087.539999999999</v>
      </c>
      <c r="BS29" s="349">
        <v>64928.150000000009</v>
      </c>
      <c r="BT29" s="180">
        <v>58497.37</v>
      </c>
      <c r="BU29" s="349">
        <v>28733.96</v>
      </c>
      <c r="BV29" s="180">
        <v>24393.4</v>
      </c>
      <c r="BW29" s="349">
        <v>84170.17</v>
      </c>
      <c r="BX29" s="180">
        <v>79781.47</v>
      </c>
      <c r="BY29" s="349">
        <v>118272.45000000003</v>
      </c>
      <c r="BZ29" s="180">
        <v>110091.90000000001</v>
      </c>
      <c r="CA29" s="349">
        <v>114602.57</v>
      </c>
      <c r="CB29" s="180">
        <v>110231.26999999999</v>
      </c>
      <c r="CC29" s="349">
        <v>36728.020000000004</v>
      </c>
      <c r="CD29" s="180">
        <v>32041.91</v>
      </c>
      <c r="CE29" s="349">
        <v>317325.07</v>
      </c>
      <c r="CF29" s="180">
        <v>304587.55</v>
      </c>
      <c r="CG29" s="349">
        <v>30345.62</v>
      </c>
      <c r="CH29" s="180">
        <v>26228.399999999998</v>
      </c>
      <c r="CI29" s="349">
        <v>76985.83</v>
      </c>
      <c r="CJ29" s="180">
        <v>72989.350000000006</v>
      </c>
      <c r="CK29" s="264"/>
      <c r="CL29" s="349">
        <v>66891.87000000001</v>
      </c>
      <c r="CM29" s="180">
        <v>61052.240000000005</v>
      </c>
      <c r="CN29" s="349">
        <v>53727.929999999993</v>
      </c>
      <c r="CO29" s="180">
        <v>49111.45</v>
      </c>
      <c r="CP29" s="349">
        <v>16641.61</v>
      </c>
      <c r="CQ29" s="180">
        <v>12857.869999999999</v>
      </c>
      <c r="CR29" s="349">
        <v>46513.780000000006</v>
      </c>
      <c r="CS29" s="180">
        <v>36091.22</v>
      </c>
      <c r="CT29" s="349">
        <v>77771.929999999993</v>
      </c>
      <c r="CU29" s="180">
        <v>74751.709999999992</v>
      </c>
      <c r="CV29" s="349">
        <v>38365.269999999997</v>
      </c>
      <c r="CW29" s="180">
        <v>34310.080000000002</v>
      </c>
      <c r="CX29" s="349">
        <v>293425.59000000003</v>
      </c>
      <c r="CY29" s="180">
        <v>285434.92000000004</v>
      </c>
      <c r="CZ29" s="349">
        <v>40229.909999999996</v>
      </c>
      <c r="DA29" s="180">
        <v>36211.980000000003</v>
      </c>
      <c r="DB29" s="349">
        <v>22461.41</v>
      </c>
      <c r="DC29" s="180">
        <v>18620.300000000003</v>
      </c>
      <c r="DD29" s="349">
        <v>263942.63</v>
      </c>
      <c r="DE29" s="180">
        <v>255362.78000000003</v>
      </c>
      <c r="DF29" s="349">
        <v>59000.549999999996</v>
      </c>
      <c r="DG29" s="180">
        <v>54435.18</v>
      </c>
      <c r="DH29" s="349">
        <v>49952.480000000003</v>
      </c>
      <c r="DI29" s="180">
        <v>46324.7</v>
      </c>
      <c r="DJ29" s="264"/>
      <c r="DK29" s="349">
        <v>72662.86</v>
      </c>
      <c r="DL29" s="180">
        <v>66827.86</v>
      </c>
      <c r="DM29" s="349">
        <v>69862.23</v>
      </c>
      <c r="DN29" s="180">
        <v>65149.55</v>
      </c>
      <c r="DO29" s="349">
        <v>42954.490000000005</v>
      </c>
      <c r="DP29" s="180">
        <v>35941.619999999995</v>
      </c>
      <c r="DQ29" s="264"/>
      <c r="DR29" s="349">
        <v>88545.66</v>
      </c>
      <c r="DS29" s="180">
        <v>79272.23</v>
      </c>
      <c r="DT29" s="349">
        <v>46625.979999999996</v>
      </c>
      <c r="DU29" s="180">
        <v>41270.380000000005</v>
      </c>
      <c r="DV29" s="349">
        <v>25951.07</v>
      </c>
      <c r="DW29" s="180">
        <v>19782.769999999997</v>
      </c>
      <c r="DX29" s="264"/>
      <c r="DY29" s="349">
        <v>196200.87000000002</v>
      </c>
      <c r="DZ29" s="180">
        <v>187693.71999999997</v>
      </c>
      <c r="EA29" s="349">
        <v>30324.94</v>
      </c>
      <c r="EB29" s="180">
        <v>24243.99</v>
      </c>
      <c r="EC29" s="349">
        <v>30643.119999999999</v>
      </c>
      <c r="ED29" s="180">
        <v>27824.079999999998</v>
      </c>
      <c r="EE29" s="264"/>
      <c r="EF29" s="349">
        <v>280714.42</v>
      </c>
      <c r="EG29" s="180">
        <v>267017.27999999997</v>
      </c>
      <c r="EH29" s="349">
        <v>72851.3</v>
      </c>
      <c r="EI29" s="180">
        <v>66087.3</v>
      </c>
      <c r="EJ29" s="349">
        <v>59783.8</v>
      </c>
      <c r="EK29" s="180">
        <v>53747.8</v>
      </c>
      <c r="EL29" s="264"/>
      <c r="EM29" s="349">
        <v>83186.149999999994</v>
      </c>
      <c r="EN29" s="180">
        <v>75464.62</v>
      </c>
      <c r="EO29" s="349">
        <v>35223.360000000001</v>
      </c>
      <c r="EP29" s="180">
        <v>29576.32</v>
      </c>
      <c r="EQ29" s="349">
        <v>43156.25</v>
      </c>
      <c r="ER29" s="180">
        <v>38517.25</v>
      </c>
      <c r="ES29" s="264"/>
      <c r="ET29" s="349">
        <v>60881.46</v>
      </c>
      <c r="EU29" s="180">
        <v>54045.759999999995</v>
      </c>
      <c r="EV29" s="349">
        <v>81536.62</v>
      </c>
      <c r="EW29" s="180">
        <v>75031.61</v>
      </c>
      <c r="EX29" s="349">
        <v>74743.63</v>
      </c>
      <c r="EY29" s="180">
        <v>69139.63</v>
      </c>
      <c r="EZ29" s="264"/>
      <c r="FA29" s="349">
        <v>395418.87</v>
      </c>
      <c r="FB29" s="180">
        <v>384384.52999999997</v>
      </c>
      <c r="FC29" s="349">
        <v>79518.180000000008</v>
      </c>
      <c r="FD29" s="180">
        <v>76134.180000000008</v>
      </c>
      <c r="FE29" s="349">
        <v>77786.820000000007</v>
      </c>
      <c r="FF29" s="180">
        <v>72360.820000000007</v>
      </c>
      <c r="FG29" s="264"/>
      <c r="FH29" s="349">
        <v>254129.71</v>
      </c>
      <c r="FI29" s="180">
        <v>243208.64</v>
      </c>
      <c r="FJ29" s="349">
        <v>106107.40999999999</v>
      </c>
      <c r="FK29" s="180">
        <v>91048.049999999988</v>
      </c>
      <c r="FL29" s="349">
        <v>81031.820000000007</v>
      </c>
      <c r="FM29" s="180">
        <v>75336.820000000007</v>
      </c>
      <c r="FN29" s="349">
        <v>93762.54</v>
      </c>
      <c r="FO29" s="180">
        <v>85805.34</v>
      </c>
      <c r="FP29" s="349">
        <v>14256.17</v>
      </c>
      <c r="FQ29" s="180">
        <v>9976.17</v>
      </c>
      <c r="FR29" s="349">
        <v>43892.14</v>
      </c>
      <c r="FS29" s="180">
        <v>38162.14</v>
      </c>
      <c r="FT29" s="264"/>
      <c r="FU29" s="349">
        <v>129155.5</v>
      </c>
      <c r="FV29" s="180">
        <v>121278.32</v>
      </c>
      <c r="FW29" s="349">
        <v>43149.869999999995</v>
      </c>
      <c r="FX29" s="180">
        <v>37044.869999999995</v>
      </c>
      <c r="FY29" s="349">
        <v>28733.739999999998</v>
      </c>
      <c r="FZ29" s="180">
        <v>23353.739999999998</v>
      </c>
      <c r="GA29" s="264"/>
      <c r="GB29" s="349">
        <v>301091.73000000004</v>
      </c>
      <c r="GC29" s="180">
        <v>291408.14</v>
      </c>
      <c r="GD29" s="349">
        <v>116501.83</v>
      </c>
      <c r="GE29" s="180">
        <v>109936.83</v>
      </c>
      <c r="GF29" s="349">
        <v>98763.59</v>
      </c>
      <c r="GG29" s="180">
        <v>91128.59</v>
      </c>
      <c r="GH29" s="264"/>
      <c r="GI29" s="349">
        <v>270348.51</v>
      </c>
      <c r="GJ29" s="180">
        <v>258825.46999999997</v>
      </c>
      <c r="GK29" s="349">
        <v>112145.07</v>
      </c>
      <c r="GL29" s="180">
        <v>101980.07</v>
      </c>
      <c r="GM29" s="349">
        <v>58036.009999999995</v>
      </c>
      <c r="GN29" s="180">
        <v>51886.009999999995</v>
      </c>
      <c r="GO29" s="349">
        <v>133905.32999999999</v>
      </c>
      <c r="GP29" s="180">
        <v>120612.9</v>
      </c>
      <c r="GQ29" s="349">
        <v>73536.28</v>
      </c>
      <c r="GR29" s="180">
        <v>67671.28</v>
      </c>
      <c r="GS29" s="349">
        <v>52636.119999999995</v>
      </c>
      <c r="GT29" s="180">
        <v>45921.119999999995</v>
      </c>
      <c r="GU29" s="264"/>
      <c r="GV29" s="349">
        <v>127433.20000000001</v>
      </c>
      <c r="GW29" s="180">
        <v>113477.07</v>
      </c>
      <c r="GX29" s="349">
        <v>96132.91</v>
      </c>
      <c r="GY29" s="180">
        <v>71787.11</v>
      </c>
      <c r="GZ29" s="349">
        <v>120311.31999999999</v>
      </c>
      <c r="HA29" s="180">
        <v>110621.31999999999</v>
      </c>
      <c r="HB29" s="264"/>
      <c r="HC29" s="349">
        <v>407979.83</v>
      </c>
      <c r="HD29" s="180">
        <v>382311.71</v>
      </c>
      <c r="HE29" s="349">
        <v>148647.75999999998</v>
      </c>
      <c r="HF29" s="180">
        <v>138073.70999999996</v>
      </c>
      <c r="HG29" s="349">
        <v>125555.35</v>
      </c>
      <c r="HH29" s="180">
        <v>111725.35</v>
      </c>
      <c r="HI29" s="264"/>
      <c r="HJ29" s="349">
        <v>162661.76999999999</v>
      </c>
      <c r="HK29" s="180">
        <v>145186.86000000002</v>
      </c>
      <c r="HL29" s="349">
        <v>114771.37</v>
      </c>
      <c r="HM29" s="180">
        <v>95501.569999999992</v>
      </c>
      <c r="HN29" s="349">
        <v>136528.31</v>
      </c>
      <c r="HO29" s="180">
        <v>118740.77000000002</v>
      </c>
      <c r="HP29" s="383"/>
      <c r="HQ29" s="349">
        <v>109088.18</v>
      </c>
      <c r="HR29" s="180">
        <v>87020.44</v>
      </c>
      <c r="HS29" s="349">
        <v>65513.990000000005</v>
      </c>
      <c r="HT29" s="180">
        <v>48459.44</v>
      </c>
      <c r="HU29" s="349">
        <v>94383.679999999993</v>
      </c>
      <c r="HV29" s="180">
        <v>84749.28</v>
      </c>
      <c r="HW29" s="264"/>
      <c r="HX29" s="349">
        <v>137415.85</v>
      </c>
      <c r="HY29" s="180">
        <v>130430.84999999999</v>
      </c>
      <c r="HZ29" s="349">
        <v>86860.92</v>
      </c>
      <c r="IA29" s="180">
        <v>78593.22</v>
      </c>
      <c r="IB29" s="349">
        <v>94769.69</v>
      </c>
      <c r="IC29" s="180">
        <v>86909.69</v>
      </c>
      <c r="ID29" s="264"/>
      <c r="IE29" s="349">
        <v>380159.52</v>
      </c>
      <c r="IF29" s="180">
        <v>356877.52</v>
      </c>
      <c r="IG29" s="349"/>
      <c r="IH29" s="180"/>
      <c r="II29" s="349"/>
      <c r="IJ29" s="180"/>
      <c r="IK29" s="264"/>
      <c r="IL29" s="349"/>
      <c r="IM29" s="180"/>
      <c r="IN29" s="349"/>
      <c r="IO29" s="180"/>
      <c r="IP29" s="349"/>
      <c r="IQ29" s="180"/>
    </row>
    <row r="30" spans="1:251" ht="13.5" thickBot="1">
      <c r="A30" s="81" t="s">
        <v>78</v>
      </c>
      <c r="B30" s="187">
        <f>SUM(B20:B29)</f>
        <v>28529212</v>
      </c>
      <c r="C30" s="188">
        <f t="shared" ref="C30:AL30" si="102">SUM(C20:C29)</f>
        <v>26106763</v>
      </c>
      <c r="D30" s="187">
        <f>SUM(D20:D29)</f>
        <v>22420112</v>
      </c>
      <c r="E30" s="188">
        <f t="shared" si="102"/>
        <v>20697919</v>
      </c>
      <c r="F30" s="187">
        <f>SUM(F20:F29)</f>
        <v>20990694</v>
      </c>
      <c r="G30" s="188">
        <f t="shared" si="102"/>
        <v>19040839</v>
      </c>
      <c r="H30" s="82">
        <f>SUM(H20:H29)</f>
        <v>22940583</v>
      </c>
      <c r="I30" s="83">
        <f t="shared" si="102"/>
        <v>20224816</v>
      </c>
      <c r="J30" s="189">
        <f>SUM(J20:J29)</f>
        <v>9079889</v>
      </c>
      <c r="K30" s="188">
        <f t="shared" si="102"/>
        <v>8100121</v>
      </c>
      <c r="L30" s="189">
        <f>SUM(L20:L29)</f>
        <v>19922892</v>
      </c>
      <c r="M30" s="188">
        <f t="shared" si="102"/>
        <v>17463754</v>
      </c>
      <c r="N30" s="158"/>
      <c r="O30" s="187">
        <f>SUM(O20:O29)</f>
        <v>14624617</v>
      </c>
      <c r="P30" s="188">
        <f t="shared" si="102"/>
        <v>12726698</v>
      </c>
      <c r="Q30" s="187">
        <f>SUM(Q20:Q29)</f>
        <v>6047197</v>
      </c>
      <c r="R30" s="188">
        <f t="shared" si="102"/>
        <v>5263285</v>
      </c>
      <c r="S30" s="189">
        <f>SUM(S20:S29)</f>
        <v>20311305</v>
      </c>
      <c r="T30" s="188">
        <f t="shared" si="102"/>
        <v>17955389</v>
      </c>
      <c r="U30" s="189">
        <f>SUM(U20:U29)</f>
        <v>16066324</v>
      </c>
      <c r="V30" s="188">
        <f t="shared" si="102"/>
        <v>13923301</v>
      </c>
      <c r="W30" s="189">
        <f>SUM(W20:W29)</f>
        <v>19113987</v>
      </c>
      <c r="X30" s="188">
        <f t="shared" si="102"/>
        <v>16959729</v>
      </c>
      <c r="Y30" s="187">
        <f>SUM(Y20:Y29)</f>
        <v>18632358</v>
      </c>
      <c r="Z30" s="188">
        <f>SUM(Z20:Z29)</f>
        <v>16704023</v>
      </c>
      <c r="AA30" s="187">
        <f>SUM(AA20:AA29)</f>
        <v>26790663</v>
      </c>
      <c r="AB30" s="190">
        <f t="shared" si="102"/>
        <v>24361514</v>
      </c>
      <c r="AC30" s="187">
        <f>SUM(AC20:AC29)</f>
        <v>22102355</v>
      </c>
      <c r="AD30" s="190">
        <f t="shared" si="102"/>
        <v>20207971</v>
      </c>
      <c r="AE30" s="187">
        <f>SUM(AE20:AE29)</f>
        <v>21935912</v>
      </c>
      <c r="AF30" s="188">
        <f t="shared" si="102"/>
        <v>19971405</v>
      </c>
      <c r="AG30" s="187">
        <f>SUM(AG20:AG29)</f>
        <v>27577240</v>
      </c>
      <c r="AH30" s="188">
        <f t="shared" si="102"/>
        <v>25319509</v>
      </c>
      <c r="AI30" s="187">
        <f>SUM(AI20:AI29)</f>
        <v>19254299</v>
      </c>
      <c r="AJ30" s="188">
        <f t="shared" si="102"/>
        <v>17342600</v>
      </c>
      <c r="AK30" s="187">
        <f>SUM(AK20:AK29)</f>
        <v>14753625</v>
      </c>
      <c r="AL30" s="188">
        <f t="shared" si="102"/>
        <v>13097392</v>
      </c>
      <c r="AM30" s="264"/>
      <c r="AN30" s="187">
        <f>SUM(AN20:AN29)</f>
        <v>11747270</v>
      </c>
      <c r="AO30" s="188">
        <f t="shared" ref="AO30" si="103">SUM(AO20:AO29)</f>
        <v>10147842</v>
      </c>
      <c r="AP30" s="187">
        <f t="shared" ref="AP30:BK30" si="104">SUM(AP20:AP29)</f>
        <v>10328422</v>
      </c>
      <c r="AQ30" s="188">
        <f t="shared" si="104"/>
        <v>9091858</v>
      </c>
      <c r="AR30" s="187">
        <f t="shared" si="104"/>
        <v>21769134</v>
      </c>
      <c r="AS30" s="188">
        <f t="shared" si="104"/>
        <v>18957656</v>
      </c>
      <c r="AT30" s="187">
        <f t="shared" si="104"/>
        <v>20790820</v>
      </c>
      <c r="AU30" s="188">
        <f t="shared" si="104"/>
        <v>18224060</v>
      </c>
      <c r="AV30" s="187">
        <f t="shared" si="104"/>
        <v>17584060</v>
      </c>
      <c r="AW30" s="188">
        <f t="shared" si="104"/>
        <v>15622424</v>
      </c>
      <c r="AX30" s="187">
        <f t="shared" si="104"/>
        <v>20360571</v>
      </c>
      <c r="AY30" s="188">
        <f t="shared" si="104"/>
        <v>18345638</v>
      </c>
      <c r="AZ30" s="187">
        <f t="shared" si="104"/>
        <v>25934608</v>
      </c>
      <c r="BA30" s="188">
        <f t="shared" si="104"/>
        <v>23494005</v>
      </c>
      <c r="BB30" s="187">
        <f t="shared" si="104"/>
        <v>27523409</v>
      </c>
      <c r="BC30" s="188">
        <f t="shared" si="104"/>
        <v>25569648</v>
      </c>
      <c r="BD30" s="187">
        <f t="shared" si="104"/>
        <v>27595157</v>
      </c>
      <c r="BE30" s="188">
        <f t="shared" si="104"/>
        <v>25520817</v>
      </c>
      <c r="BF30" s="187">
        <f t="shared" si="104"/>
        <v>26595027</v>
      </c>
      <c r="BG30" s="188">
        <f t="shared" si="104"/>
        <v>24005948</v>
      </c>
      <c r="BH30" s="187">
        <f t="shared" si="104"/>
        <v>18911616</v>
      </c>
      <c r="BI30" s="188">
        <f t="shared" si="104"/>
        <v>17003707</v>
      </c>
      <c r="BJ30" s="187">
        <f t="shared" si="104"/>
        <v>17024377</v>
      </c>
      <c r="BK30" s="188">
        <f t="shared" si="104"/>
        <v>15272220</v>
      </c>
      <c r="BL30" s="264"/>
      <c r="BM30" s="187">
        <f t="shared" ref="BM30:CJ30" si="105">SUM(BM20:BM29)</f>
        <v>15685344</v>
      </c>
      <c r="BN30" s="188">
        <f t="shared" si="105"/>
        <v>13705155</v>
      </c>
      <c r="BO30" s="187">
        <f t="shared" si="105"/>
        <v>15215109.239999998</v>
      </c>
      <c r="BP30" s="188">
        <f t="shared" si="105"/>
        <v>13692890.999999991</v>
      </c>
      <c r="BQ30" s="187">
        <f t="shared" si="105"/>
        <v>17612079.079999998</v>
      </c>
      <c r="BR30" s="188">
        <f t="shared" si="105"/>
        <v>15451586.409999998</v>
      </c>
      <c r="BS30" s="187">
        <f t="shared" si="105"/>
        <v>23782691.079999994</v>
      </c>
      <c r="BT30" s="188">
        <f t="shared" si="105"/>
        <v>20876269.060000002</v>
      </c>
      <c r="BU30" s="187">
        <f t="shared" si="105"/>
        <v>19954719.47000001</v>
      </c>
      <c r="BV30" s="188">
        <f t="shared" si="105"/>
        <v>17682813.899999999</v>
      </c>
      <c r="BW30" s="187">
        <f t="shared" si="105"/>
        <v>23382826.060000002</v>
      </c>
      <c r="BX30" s="188">
        <f t="shared" si="105"/>
        <v>20836278.940000005</v>
      </c>
      <c r="BY30" s="187">
        <f t="shared" si="105"/>
        <v>30727437.769999985</v>
      </c>
      <c r="BZ30" s="188">
        <f t="shared" si="105"/>
        <v>27672028.309999995</v>
      </c>
      <c r="CA30" s="187">
        <f t="shared" si="105"/>
        <v>28096175.670000002</v>
      </c>
      <c r="CB30" s="188">
        <f t="shared" si="105"/>
        <v>25578936.229999997</v>
      </c>
      <c r="CC30" s="187">
        <f t="shared" si="105"/>
        <v>29465674.679999996</v>
      </c>
      <c r="CD30" s="188">
        <f t="shared" si="105"/>
        <v>26745972.559999999</v>
      </c>
      <c r="CE30" s="187">
        <f t="shared" si="105"/>
        <v>30373084.750000011</v>
      </c>
      <c r="CF30" s="188">
        <f t="shared" si="105"/>
        <v>27098437.640000004</v>
      </c>
      <c r="CG30" s="187">
        <f t="shared" si="105"/>
        <v>23323685.089999992</v>
      </c>
      <c r="CH30" s="188">
        <f t="shared" si="105"/>
        <v>21137352.25</v>
      </c>
      <c r="CI30" s="187">
        <f t="shared" si="105"/>
        <v>17741693.990000002</v>
      </c>
      <c r="CJ30" s="188">
        <f t="shared" si="105"/>
        <v>15840440.420000002</v>
      </c>
      <c r="CK30" s="264"/>
      <c r="CL30" s="187">
        <f t="shared" ref="CL30:CM30" si="106">SUM(CL20:CL29)</f>
        <v>18634729.569999989</v>
      </c>
      <c r="CM30" s="188">
        <f t="shared" si="106"/>
        <v>16282672.539999997</v>
      </c>
      <c r="CN30" s="187">
        <f t="shared" ref="CN30:CO30" si="107">SUM(CN20:CN29)</f>
        <v>17258024.649999995</v>
      </c>
      <c r="CO30" s="188">
        <f t="shared" si="107"/>
        <v>15355909.959999997</v>
      </c>
      <c r="CP30" s="187">
        <f t="shared" ref="CP30:CQ30" si="108">SUM(CP20:CP29)</f>
        <v>18575480.689999998</v>
      </c>
      <c r="CQ30" s="188">
        <f t="shared" si="108"/>
        <v>16114106.510000002</v>
      </c>
      <c r="CR30" s="187">
        <f t="shared" ref="CR30:CS30" si="109">SUM(CR20:CR29)</f>
        <v>25803477.500000015</v>
      </c>
      <c r="CS30" s="188">
        <f t="shared" si="109"/>
        <v>22656032.379999999</v>
      </c>
      <c r="CT30" s="187">
        <f t="shared" ref="CT30:CU30" si="110">SUM(CT20:CT29)</f>
        <v>22438263.490000006</v>
      </c>
      <c r="CU30" s="188">
        <f t="shared" si="110"/>
        <v>19638202.77</v>
      </c>
      <c r="CV30" s="187">
        <f t="shared" ref="CV30:CW30" si="111">SUM(CV20:CV29)</f>
        <v>25499253.510000009</v>
      </c>
      <c r="CW30" s="188">
        <f t="shared" si="111"/>
        <v>23105981.98</v>
      </c>
      <c r="CX30" s="187">
        <f t="shared" ref="CX30:CY30" si="112">SUM(CX20:CX29)</f>
        <v>34965523.150000006</v>
      </c>
      <c r="CY30" s="188">
        <f t="shared" si="112"/>
        <v>31398176.210000001</v>
      </c>
      <c r="CZ30" s="187">
        <f t="shared" ref="CZ30:DA30" si="113">SUM(CZ20:CZ29)</f>
        <v>33029178.350000005</v>
      </c>
      <c r="DA30" s="188">
        <f t="shared" si="113"/>
        <v>30025406.880000003</v>
      </c>
      <c r="DB30" s="187">
        <f t="shared" ref="DB30:DC30" si="114">SUM(DB20:DB29)</f>
        <v>29409751.290000003</v>
      </c>
      <c r="DC30" s="188">
        <f t="shared" si="114"/>
        <v>27269130.199999999</v>
      </c>
      <c r="DD30" s="187">
        <f t="shared" ref="DD30:DE30" si="115">SUM(DD20:DD29)</f>
        <v>31346946.780000001</v>
      </c>
      <c r="DE30" s="188">
        <f t="shared" si="115"/>
        <v>27887511.840000004</v>
      </c>
      <c r="DF30" s="187">
        <f t="shared" ref="DF30:DG30" si="116">SUM(DF20:DF29)</f>
        <v>25121269.47000001</v>
      </c>
      <c r="DG30" s="188">
        <f t="shared" si="116"/>
        <v>22536026.84</v>
      </c>
      <c r="DH30" s="187">
        <f t="shared" ref="DH30:DI30" si="117">SUM(DH20:DH29)</f>
        <v>19965147.429999996</v>
      </c>
      <c r="DI30" s="188">
        <f t="shared" si="117"/>
        <v>17401948.970000003</v>
      </c>
      <c r="DJ30" s="264"/>
      <c r="DK30" s="187">
        <f t="shared" ref="DK30:DL30" si="118">SUM(DK20:DK29)</f>
        <v>20020265.919999998</v>
      </c>
      <c r="DL30" s="188">
        <f t="shared" si="118"/>
        <v>16971499.979999997</v>
      </c>
      <c r="DM30" s="187">
        <f t="shared" ref="DM30:DN30" si="119">SUM(DM20:DM29)</f>
        <v>19417271.57</v>
      </c>
      <c r="DN30" s="188">
        <f t="shared" si="119"/>
        <v>16990832.310000002</v>
      </c>
      <c r="DO30" s="187">
        <f>SUM(DO20:DO29)</f>
        <v>23126986.66</v>
      </c>
      <c r="DP30" s="188">
        <f t="shared" ref="DP30" si="120">SUM(DP20:DP29)</f>
        <v>19814585.77</v>
      </c>
      <c r="DQ30" s="264"/>
      <c r="DR30" s="187">
        <f>SUM(DR20:DR29)</f>
        <v>16597927.85</v>
      </c>
      <c r="DS30" s="188">
        <f t="shared" ref="DS30:DU30" si="121">SUM(DS20:DS29)</f>
        <v>13122882.829999998</v>
      </c>
      <c r="DT30" s="187">
        <f>SUM(DT20:DT29)</f>
        <v>4876926.7599999988</v>
      </c>
      <c r="DU30" s="188">
        <f t="shared" si="121"/>
        <v>3386708.9299999997</v>
      </c>
      <c r="DV30" s="187">
        <f>SUM(DV20:DV29)</f>
        <v>7873227.3200000003</v>
      </c>
      <c r="DW30" s="188">
        <f t="shared" ref="DW30" si="122">SUM(DW20:DW29)</f>
        <v>5990826.0299999984</v>
      </c>
      <c r="DX30" s="264"/>
      <c r="DY30" s="187">
        <f>SUM(DY20:DY29)</f>
        <v>22470547.600000009</v>
      </c>
      <c r="DZ30" s="188">
        <f t="shared" ref="DZ30:EB30" si="123">SUM(DZ20:DZ29)</f>
        <v>18953758.079999998</v>
      </c>
      <c r="EA30" s="187">
        <f>SUM(EA20:EA29)</f>
        <v>24632376.819999997</v>
      </c>
      <c r="EB30" s="188">
        <f t="shared" si="123"/>
        <v>21183423.109999999</v>
      </c>
      <c r="EC30" s="187">
        <f>SUM(EC20:EC29)</f>
        <v>26897235.430000007</v>
      </c>
      <c r="ED30" s="188">
        <f t="shared" ref="ED30" si="124">SUM(ED20:ED29)</f>
        <v>23456075.350000005</v>
      </c>
      <c r="EE30" s="264"/>
      <c r="EF30" s="187">
        <f>SUM(EF20:EF29)</f>
        <v>30118394.030000012</v>
      </c>
      <c r="EG30" s="188">
        <f t="shared" ref="EG30" si="125">SUM(EG20:EG29)</f>
        <v>25284508.759999998</v>
      </c>
      <c r="EH30" s="187">
        <f>SUM(EH20:EH29)</f>
        <v>24213019.339999992</v>
      </c>
      <c r="EI30" s="188">
        <f t="shared" ref="EI30" si="126">SUM(EI20:EI29)</f>
        <v>20731807.109999996</v>
      </c>
      <c r="EJ30" s="187">
        <f>SUM(EJ20:EJ29)</f>
        <v>16444575.049999997</v>
      </c>
      <c r="EK30" s="188">
        <f t="shared" ref="EK30" si="127">SUM(EK20:EK29)</f>
        <v>13854555.300000001</v>
      </c>
      <c r="EL30" s="264"/>
      <c r="EM30" s="187">
        <f t="shared" ref="EM30:EP30" si="128">SUM(EM20:EM29)</f>
        <v>17503557.699999999</v>
      </c>
      <c r="EN30" s="188">
        <f t="shared" si="128"/>
        <v>14160060.209999999</v>
      </c>
      <c r="EO30" s="187">
        <f t="shared" si="128"/>
        <v>17880443.32</v>
      </c>
      <c r="EP30" s="188">
        <f t="shared" si="128"/>
        <v>15289316.120000001</v>
      </c>
      <c r="EQ30" s="187">
        <f>SUM(EQ20:EQ29)</f>
        <v>18958403.520000003</v>
      </c>
      <c r="ER30" s="188">
        <f t="shared" ref="ER30" si="129">SUM(ER20:ER29)</f>
        <v>15636636.959999997</v>
      </c>
      <c r="ES30" s="264"/>
      <c r="ET30" s="187">
        <f>SUM(ET20:ET29)</f>
        <v>28332438.650000002</v>
      </c>
      <c r="EU30" s="188">
        <f t="shared" ref="EU30" si="130">SUM(EU20:EU29)</f>
        <v>23818603.370000001</v>
      </c>
      <c r="EV30" s="187">
        <f>SUM(EV20:EV29)</f>
        <v>25154896.270000022</v>
      </c>
      <c r="EW30" s="188">
        <f t="shared" ref="EW30" si="131">SUM(EW20:EW29)</f>
        <v>21339466.149999999</v>
      </c>
      <c r="EX30" s="187">
        <f>SUM(EX20:EX29)</f>
        <v>30007713.710000001</v>
      </c>
      <c r="EY30" s="188">
        <f t="shared" ref="EY30" si="132">SUM(EY20:EY29)</f>
        <v>25900211.23</v>
      </c>
      <c r="EZ30" s="264"/>
      <c r="FA30" s="187">
        <f>SUM(FA20:FA29)</f>
        <v>42631172.769999988</v>
      </c>
      <c r="FB30" s="188">
        <f t="shared" ref="FB30" si="133">SUM(FB20:FB29)</f>
        <v>37086947.920000009</v>
      </c>
      <c r="FC30" s="187">
        <f>SUM(FC20:FC29)</f>
        <v>43083376.759999998</v>
      </c>
      <c r="FD30" s="188">
        <f t="shared" ref="FD30" si="134">SUM(FD20:FD29)</f>
        <v>37396994.319999993</v>
      </c>
      <c r="FE30" s="187">
        <f>SUM(FE20:FE29)</f>
        <v>42319912.810000017</v>
      </c>
      <c r="FF30" s="188">
        <f t="shared" ref="FF30" si="135">SUM(FF20:FF29)</f>
        <v>36576084.040000014</v>
      </c>
      <c r="FG30" s="264"/>
      <c r="FH30" s="187">
        <f>SUM(FH20:FH29)</f>
        <v>39070997.990000002</v>
      </c>
      <c r="FI30" s="188">
        <f t="shared" ref="FI30" si="136">SUM(FI20:FI29)</f>
        <v>32641710.439999998</v>
      </c>
      <c r="FJ30" s="187">
        <f>SUM(FJ20:FJ29)</f>
        <v>32420012.889999997</v>
      </c>
      <c r="FK30" s="188">
        <f t="shared" ref="FK30" si="137">SUM(FK20:FK29)</f>
        <v>27653301.09</v>
      </c>
      <c r="FL30" s="187">
        <f>SUM(FL20:FL29)</f>
        <v>24640604.940000005</v>
      </c>
      <c r="FM30" s="188">
        <f t="shared" ref="FM30:FO30" si="138">SUM(FM20:FM29)</f>
        <v>19565179.060000002</v>
      </c>
      <c r="FN30" s="187">
        <f>SUM(FN20:FN29)</f>
        <v>26182486.399999999</v>
      </c>
      <c r="FO30" s="188">
        <f t="shared" si="138"/>
        <v>21124148.16</v>
      </c>
      <c r="FP30" s="187">
        <f>SUM(FP20:FP29)</f>
        <v>23535154.56000001</v>
      </c>
      <c r="FQ30" s="188">
        <f t="shared" ref="FQ30:FR30" si="139">SUM(FQ20:FQ29)</f>
        <v>19066422.93</v>
      </c>
      <c r="FR30" s="187">
        <f t="shared" si="139"/>
        <v>27061890.640000001</v>
      </c>
      <c r="FS30" s="188">
        <f t="shared" ref="FS30:GN30" si="140">SUM(FS20:FS29)</f>
        <v>21878800.539999999</v>
      </c>
      <c r="FT30" s="264"/>
      <c r="FU30" s="187">
        <f t="shared" si="140"/>
        <v>38494030.770000003</v>
      </c>
      <c r="FV30" s="188">
        <f t="shared" si="140"/>
        <v>31480470.210000008</v>
      </c>
      <c r="FW30" s="187">
        <f t="shared" si="140"/>
        <v>31325261.599999998</v>
      </c>
      <c r="FX30" s="188">
        <f t="shared" si="140"/>
        <v>26267582.539999995</v>
      </c>
      <c r="FY30" s="187">
        <f t="shared" si="140"/>
        <v>37847727.789999999</v>
      </c>
      <c r="FZ30" s="188">
        <f t="shared" si="140"/>
        <v>32214745.979999997</v>
      </c>
      <c r="GA30" s="264"/>
      <c r="GB30" s="187">
        <f t="shared" si="140"/>
        <v>50033824.030000009</v>
      </c>
      <c r="GC30" s="188">
        <f t="shared" si="140"/>
        <v>42859161.280000016</v>
      </c>
      <c r="GD30" s="187">
        <f t="shared" si="140"/>
        <v>47634478.609999999</v>
      </c>
      <c r="GE30" s="188">
        <f t="shared" si="140"/>
        <v>40805785.230000004</v>
      </c>
      <c r="GF30" s="187">
        <f t="shared" si="140"/>
        <v>47455505.450000003</v>
      </c>
      <c r="GG30" s="188">
        <f t="shared" si="140"/>
        <v>40138402.040000007</v>
      </c>
      <c r="GH30" s="264"/>
      <c r="GI30" s="187">
        <f t="shared" si="140"/>
        <v>47710138.349999994</v>
      </c>
      <c r="GJ30" s="188">
        <f t="shared" si="140"/>
        <v>39240825.729999997</v>
      </c>
      <c r="GK30" s="187">
        <f t="shared" si="140"/>
        <v>38303195.79999999</v>
      </c>
      <c r="GL30" s="188">
        <f t="shared" si="140"/>
        <v>32712964.629999999</v>
      </c>
      <c r="GM30" s="187">
        <f t="shared" si="140"/>
        <v>27067844.540000003</v>
      </c>
      <c r="GN30" s="188">
        <f t="shared" si="140"/>
        <v>22780487.259999994</v>
      </c>
      <c r="GO30" s="187">
        <f>SUM(GO20:GO29)</f>
        <v>30329294.050000004</v>
      </c>
      <c r="GP30" s="188">
        <f t="shared" ref="GP30" si="141">SUM(GP20:GP29)</f>
        <v>24702179.610000003</v>
      </c>
      <c r="GQ30" s="187">
        <f>SUM(GQ20:GQ29)</f>
        <v>26930554.040000007</v>
      </c>
      <c r="GR30" s="188">
        <f t="shared" ref="GR30:GT30" si="142">SUM(GR20:GR29)</f>
        <v>21130606.009999998</v>
      </c>
      <c r="GS30" s="187">
        <f t="shared" si="142"/>
        <v>31318415.439999994</v>
      </c>
      <c r="GT30" s="188">
        <f t="shared" si="142"/>
        <v>25028329.520000003</v>
      </c>
      <c r="GU30" s="264"/>
      <c r="GV30" s="187">
        <f t="shared" ref="GV30:HA30" si="143">SUM(GV20:GV29)</f>
        <v>41279529.560000002</v>
      </c>
      <c r="GW30" s="188">
        <f t="shared" si="143"/>
        <v>33386676.379999995</v>
      </c>
      <c r="GX30" s="187">
        <f t="shared" si="143"/>
        <v>34588988.260000013</v>
      </c>
      <c r="GY30" s="188">
        <f t="shared" si="143"/>
        <v>29056842.34</v>
      </c>
      <c r="GZ30" s="187">
        <f t="shared" si="143"/>
        <v>41573827.149999991</v>
      </c>
      <c r="HA30" s="188">
        <f t="shared" si="143"/>
        <v>34739414.409999996</v>
      </c>
      <c r="HB30" s="264"/>
      <c r="HC30" s="187">
        <f t="shared" ref="HC30:HH30" si="144">SUM(HC20:HC29)</f>
        <v>53297328.390000001</v>
      </c>
      <c r="HD30" s="188">
        <f t="shared" si="144"/>
        <v>44048766.149999999</v>
      </c>
      <c r="HE30" s="187">
        <f t="shared" si="144"/>
        <v>51604339.669999994</v>
      </c>
      <c r="HF30" s="188">
        <f t="shared" si="144"/>
        <v>42557009.060000002</v>
      </c>
      <c r="HG30" s="187">
        <f t="shared" si="144"/>
        <v>53017139.749999993</v>
      </c>
      <c r="HH30" s="188">
        <f t="shared" si="144"/>
        <v>44556166.38000001</v>
      </c>
      <c r="HI30" s="264"/>
      <c r="HJ30" s="187">
        <f t="shared" ref="HJ30:HO30" si="145">SUM(HJ20:HJ29)</f>
        <v>52779938.610000007</v>
      </c>
      <c r="HK30" s="188">
        <f t="shared" si="145"/>
        <v>42053698.869999997</v>
      </c>
      <c r="HL30" s="187">
        <f t="shared" si="145"/>
        <v>44509245.230000004</v>
      </c>
      <c r="HM30" s="188">
        <f t="shared" si="145"/>
        <v>37666872.490000002</v>
      </c>
      <c r="HN30" s="187">
        <f t="shared" si="145"/>
        <v>30537506.629999999</v>
      </c>
      <c r="HO30" s="188">
        <f t="shared" si="145"/>
        <v>24957193.370000008</v>
      </c>
      <c r="HP30" s="384"/>
      <c r="HQ30" s="187">
        <f>SUM(HQ20:HQ29)</f>
        <v>31197070.210000001</v>
      </c>
      <c r="HR30" s="188">
        <f t="shared" ref="HR30" si="146">SUM(HR20:HR29)</f>
        <v>24637302.360000003</v>
      </c>
      <c r="HS30" s="187">
        <f>SUM(HS20:HS29)</f>
        <v>29743104.240000013</v>
      </c>
      <c r="HT30" s="188">
        <f t="shared" ref="HT30:HV30" si="147">SUM(HT20:HT29)</f>
        <v>24502561.580000013</v>
      </c>
      <c r="HU30" s="187">
        <f t="shared" si="147"/>
        <v>31777792.730000004</v>
      </c>
      <c r="HV30" s="188">
        <f t="shared" si="147"/>
        <v>26141692.41</v>
      </c>
      <c r="HW30" s="264"/>
      <c r="HX30" s="187">
        <f t="shared" ref="HX30:IC30" si="148">SUM(HX20:HX29)</f>
        <v>45721511.780000001</v>
      </c>
      <c r="HY30" s="188">
        <f t="shared" si="148"/>
        <v>37220631.250000015</v>
      </c>
      <c r="HZ30" s="187">
        <f t="shared" si="148"/>
        <v>35112452.790000007</v>
      </c>
      <c r="IA30" s="188">
        <f t="shared" si="148"/>
        <v>29253845</v>
      </c>
      <c r="IB30" s="187">
        <f t="shared" si="148"/>
        <v>44528095.400000013</v>
      </c>
      <c r="IC30" s="188">
        <f t="shared" si="148"/>
        <v>37833776.980000004</v>
      </c>
      <c r="ID30" s="264"/>
      <c r="IE30" s="187">
        <f t="shared" ref="IE30:IJ30" si="149">SUM(IE20:IE29)</f>
        <v>58137459.409999989</v>
      </c>
      <c r="IF30" s="188">
        <f t="shared" si="149"/>
        <v>48488314.499999985</v>
      </c>
      <c r="IG30" s="187">
        <f t="shared" si="149"/>
        <v>0</v>
      </c>
      <c r="IH30" s="188">
        <f t="shared" si="149"/>
        <v>0</v>
      </c>
      <c r="II30" s="187">
        <f t="shared" si="149"/>
        <v>0</v>
      </c>
      <c r="IJ30" s="188">
        <f t="shared" si="149"/>
        <v>0</v>
      </c>
      <c r="IK30" s="264"/>
      <c r="IL30" s="187">
        <f t="shared" ref="IL30:IQ30" si="150">SUM(IL20:IL29)</f>
        <v>0</v>
      </c>
      <c r="IM30" s="188">
        <f t="shared" si="150"/>
        <v>0</v>
      </c>
      <c r="IN30" s="187">
        <f t="shared" si="150"/>
        <v>0</v>
      </c>
      <c r="IO30" s="188">
        <f t="shared" si="150"/>
        <v>0</v>
      </c>
      <c r="IP30" s="187">
        <f t="shared" si="150"/>
        <v>0</v>
      </c>
      <c r="IQ30" s="188">
        <f t="shared" si="150"/>
        <v>0</v>
      </c>
    </row>
    <row r="31" spans="1:251">
      <c r="A31" s="68"/>
      <c r="B31" s="162"/>
      <c r="C31" s="163"/>
      <c r="D31" s="162"/>
      <c r="E31" s="163"/>
      <c r="F31" s="162"/>
      <c r="G31" s="163"/>
      <c r="H31" s="40"/>
      <c r="I31" s="40"/>
      <c r="J31" s="162"/>
      <c r="K31" s="163"/>
      <c r="L31" s="162"/>
      <c r="M31" s="163"/>
      <c r="N31" s="153"/>
      <c r="O31" s="160"/>
      <c r="P31" s="161"/>
      <c r="Q31" s="162"/>
      <c r="R31" s="164"/>
      <c r="S31" s="165"/>
      <c r="T31" s="164"/>
      <c r="U31" s="165"/>
      <c r="V31" s="164"/>
      <c r="W31" s="165"/>
      <c r="X31" s="166"/>
      <c r="Y31" s="165"/>
      <c r="Z31" s="164"/>
      <c r="AA31" s="165"/>
      <c r="AB31" s="164"/>
      <c r="AC31" s="165"/>
      <c r="AD31" s="164"/>
      <c r="AE31" s="165"/>
      <c r="AF31" s="164"/>
      <c r="AG31" s="165"/>
      <c r="AH31" s="164"/>
      <c r="AI31" s="165"/>
      <c r="AJ31" s="164"/>
      <c r="AK31" s="165"/>
      <c r="AL31" s="164"/>
      <c r="AM31" s="264"/>
      <c r="AN31" s="165"/>
      <c r="AO31" s="164"/>
      <c r="AP31" s="165"/>
      <c r="AQ31" s="164"/>
      <c r="AR31" s="165"/>
      <c r="AS31" s="164"/>
      <c r="AT31" s="165"/>
      <c r="AU31" s="164"/>
      <c r="AV31" s="165"/>
      <c r="AW31" s="164"/>
      <c r="AX31" s="165"/>
      <c r="AY31" s="164"/>
      <c r="AZ31" s="165"/>
      <c r="BA31" s="164"/>
      <c r="BB31" s="165"/>
      <c r="BC31" s="164"/>
      <c r="BD31" s="165"/>
      <c r="BE31" s="164"/>
      <c r="BF31" s="165"/>
      <c r="BG31" s="164"/>
      <c r="BH31" s="165"/>
      <c r="BI31" s="164"/>
      <c r="BJ31" s="165"/>
      <c r="BK31" s="164"/>
      <c r="BL31" s="264"/>
      <c r="BM31" s="165"/>
      <c r="BN31" s="164"/>
      <c r="BO31" s="347"/>
      <c r="BP31" s="164"/>
      <c r="BQ31" s="347"/>
      <c r="BR31" s="164"/>
      <c r="BS31" s="347"/>
      <c r="BT31" s="164"/>
      <c r="BU31" s="347"/>
      <c r="BV31" s="164"/>
      <c r="BW31" s="347"/>
      <c r="BX31" s="164"/>
      <c r="BY31" s="347"/>
      <c r="BZ31" s="164"/>
      <c r="CA31" s="347"/>
      <c r="CB31" s="164"/>
      <c r="CC31" s="347"/>
      <c r="CD31" s="164"/>
      <c r="CE31" s="347"/>
      <c r="CF31" s="164"/>
      <c r="CG31" s="347"/>
      <c r="CH31" s="164"/>
      <c r="CI31" s="347"/>
      <c r="CJ31" s="164"/>
      <c r="CK31" s="264"/>
      <c r="CL31" s="347"/>
      <c r="CM31" s="164"/>
      <c r="CN31" s="347"/>
      <c r="CO31" s="164"/>
      <c r="CP31" s="347"/>
      <c r="CQ31" s="164"/>
      <c r="CR31" s="347"/>
      <c r="CS31" s="164"/>
      <c r="CT31" s="347"/>
      <c r="CU31" s="164"/>
      <c r="CV31" s="347"/>
      <c r="CW31" s="164"/>
      <c r="CX31" s="347"/>
      <c r="CY31" s="164"/>
      <c r="CZ31" s="347"/>
      <c r="DA31" s="164"/>
      <c r="DB31" s="347"/>
      <c r="DC31" s="164"/>
      <c r="DD31" s="347"/>
      <c r="DE31" s="164"/>
      <c r="DF31" s="347"/>
      <c r="DG31" s="164"/>
      <c r="DH31" s="347"/>
      <c r="DI31" s="164"/>
      <c r="DJ31" s="264"/>
      <c r="DK31" s="347"/>
      <c r="DL31" s="164"/>
      <c r="DM31" s="347"/>
      <c r="DN31" s="164"/>
      <c r="DO31" s="347"/>
      <c r="DP31" s="164"/>
      <c r="DQ31" s="264"/>
      <c r="DR31" s="347"/>
      <c r="DS31" s="164"/>
      <c r="DT31" s="347"/>
      <c r="DU31" s="164"/>
      <c r="DV31" s="347"/>
      <c r="DW31" s="164"/>
      <c r="DX31" s="264"/>
      <c r="DY31" s="347"/>
      <c r="DZ31" s="164"/>
      <c r="EA31" s="347"/>
      <c r="EB31" s="164"/>
      <c r="EC31" s="347"/>
      <c r="ED31" s="164"/>
      <c r="EE31" s="264"/>
      <c r="EF31" s="347"/>
      <c r="EG31" s="164"/>
      <c r="EH31" s="347"/>
      <c r="EI31" s="164"/>
      <c r="EJ31" s="347"/>
      <c r="EK31" s="164"/>
      <c r="EL31" s="264"/>
      <c r="EM31" s="347"/>
      <c r="EN31" s="164"/>
      <c r="EO31" s="347"/>
      <c r="EP31" s="164"/>
      <c r="EQ31" s="347"/>
      <c r="ER31" s="164"/>
      <c r="ES31" s="264"/>
      <c r="ET31" s="347"/>
      <c r="EU31" s="164"/>
      <c r="EV31" s="347"/>
      <c r="EW31" s="164"/>
      <c r="EX31" s="347"/>
      <c r="EY31" s="164"/>
      <c r="EZ31" s="264"/>
      <c r="FA31" s="347"/>
      <c r="FB31" s="164"/>
      <c r="FC31" s="347"/>
      <c r="FD31" s="164"/>
      <c r="FE31" s="347"/>
      <c r="FF31" s="164"/>
      <c r="FG31" s="264"/>
      <c r="FH31" s="347"/>
      <c r="FI31" s="164"/>
      <c r="FJ31" s="347"/>
      <c r="FK31" s="164"/>
      <c r="FL31" s="347"/>
      <c r="FM31" s="164"/>
      <c r="FN31" s="347"/>
      <c r="FO31" s="164"/>
      <c r="FP31" s="347"/>
      <c r="FQ31" s="164"/>
      <c r="FR31" s="347"/>
      <c r="FS31" s="164"/>
      <c r="FT31" s="264"/>
      <c r="FU31" s="347"/>
      <c r="FV31" s="164"/>
      <c r="FW31" s="347"/>
      <c r="FX31" s="164"/>
      <c r="FY31" s="347"/>
      <c r="FZ31" s="164"/>
      <c r="GA31" s="264"/>
      <c r="GB31" s="347"/>
      <c r="GC31" s="164"/>
      <c r="GD31" s="347"/>
      <c r="GE31" s="164"/>
      <c r="GF31" s="347"/>
      <c r="GG31" s="164"/>
      <c r="GH31" s="264"/>
      <c r="GI31" s="347"/>
      <c r="GJ31" s="164"/>
      <c r="GK31" s="347"/>
      <c r="GL31" s="164"/>
      <c r="GM31" s="347"/>
      <c r="GN31" s="164"/>
      <c r="GO31" s="347"/>
      <c r="GP31" s="164"/>
      <c r="GQ31" s="347"/>
      <c r="GR31" s="164"/>
      <c r="GS31" s="347"/>
      <c r="GT31" s="164"/>
      <c r="GU31" s="264"/>
      <c r="GV31" s="347"/>
      <c r="GW31" s="164"/>
      <c r="GX31" s="347"/>
      <c r="GY31" s="164"/>
      <c r="GZ31" s="347"/>
      <c r="HA31" s="164"/>
      <c r="HB31" s="264"/>
      <c r="HC31" s="347"/>
      <c r="HD31" s="164"/>
      <c r="HE31" s="347"/>
      <c r="HF31" s="164"/>
      <c r="HG31" s="347"/>
      <c r="HH31" s="164"/>
      <c r="HI31" s="264"/>
      <c r="HJ31" s="347"/>
      <c r="HK31" s="164"/>
      <c r="HL31" s="347"/>
      <c r="HM31" s="164"/>
      <c r="HN31" s="347"/>
      <c r="HO31" s="164"/>
      <c r="HP31" s="383"/>
      <c r="HQ31" s="347"/>
      <c r="HR31" s="164"/>
      <c r="HS31" s="347"/>
      <c r="HT31" s="164"/>
      <c r="HU31" s="347"/>
      <c r="HV31" s="164"/>
      <c r="HW31" s="264"/>
      <c r="HX31" s="347"/>
      <c r="HY31" s="164"/>
      <c r="HZ31" s="347"/>
      <c r="IA31" s="164"/>
      <c r="IB31" s="347"/>
      <c r="IC31" s="164"/>
      <c r="ID31" s="264"/>
      <c r="IE31" s="347"/>
      <c r="IF31" s="164"/>
      <c r="IG31" s="347"/>
      <c r="IH31" s="164"/>
      <c r="II31" s="347"/>
      <c r="IJ31" s="164"/>
      <c r="IK31" s="264"/>
      <c r="IL31" s="347"/>
      <c r="IM31" s="164"/>
      <c r="IN31" s="347"/>
      <c r="IO31" s="164"/>
      <c r="IP31" s="347"/>
      <c r="IQ31" s="164"/>
    </row>
    <row r="32" spans="1:251">
      <c r="A32" s="269" t="s">
        <v>103</v>
      </c>
      <c r="B32" s="271"/>
      <c r="C32" s="272"/>
      <c r="D32" s="271"/>
      <c r="E32" s="272"/>
      <c r="F32" s="271"/>
      <c r="G32" s="272"/>
      <c r="H32" s="270"/>
      <c r="I32" s="270"/>
      <c r="J32" s="271"/>
      <c r="K32" s="272"/>
      <c r="L32" s="271"/>
      <c r="M32" s="272"/>
      <c r="N32" s="273"/>
      <c r="O32" s="271"/>
      <c r="P32" s="272"/>
      <c r="Q32" s="271"/>
      <c r="R32" s="274"/>
      <c r="S32" s="275"/>
      <c r="T32" s="276"/>
      <c r="U32" s="277"/>
      <c r="V32" s="276"/>
      <c r="W32" s="277"/>
      <c r="X32" s="278"/>
      <c r="Y32" s="277"/>
      <c r="Z32" s="276"/>
      <c r="AA32" s="277"/>
      <c r="AB32" s="276"/>
      <c r="AC32" s="275">
        <v>0</v>
      </c>
      <c r="AD32" s="274">
        <v>0</v>
      </c>
      <c r="AE32" s="275">
        <v>0</v>
      </c>
      <c r="AF32" s="274">
        <v>0</v>
      </c>
      <c r="AG32" s="275">
        <v>0</v>
      </c>
      <c r="AH32" s="274">
        <v>0</v>
      </c>
      <c r="AI32" s="275">
        <v>0</v>
      </c>
      <c r="AJ32" s="274">
        <v>0</v>
      </c>
      <c r="AK32" s="275">
        <v>0</v>
      </c>
      <c r="AL32" s="274">
        <v>0</v>
      </c>
      <c r="AM32" s="264"/>
      <c r="AN32" s="275">
        <v>0</v>
      </c>
      <c r="AO32" s="274">
        <v>0</v>
      </c>
      <c r="AP32" s="275">
        <v>0</v>
      </c>
      <c r="AQ32" s="274">
        <v>0</v>
      </c>
      <c r="AR32" s="275"/>
      <c r="AS32" s="274"/>
      <c r="AT32" s="275"/>
      <c r="AU32" s="274"/>
      <c r="AV32" s="275"/>
      <c r="AW32" s="274"/>
      <c r="AX32" s="275"/>
      <c r="AY32" s="274"/>
      <c r="AZ32" s="275"/>
      <c r="BA32" s="274"/>
      <c r="BB32" s="275"/>
      <c r="BC32" s="274"/>
      <c r="BD32" s="275"/>
      <c r="BE32" s="274"/>
      <c r="BF32" s="275"/>
      <c r="BG32" s="274"/>
      <c r="BH32" s="275"/>
      <c r="BI32" s="274"/>
      <c r="BJ32" s="275"/>
      <c r="BK32" s="274"/>
      <c r="BL32" s="264"/>
      <c r="BM32" s="275"/>
      <c r="BN32" s="274"/>
      <c r="BO32" s="350"/>
      <c r="BP32" s="274"/>
      <c r="BQ32" s="350"/>
      <c r="BR32" s="274"/>
      <c r="BS32" s="350"/>
      <c r="BT32" s="274"/>
      <c r="BU32" s="350"/>
      <c r="BV32" s="274"/>
      <c r="BW32" s="350"/>
      <c r="BX32" s="274"/>
      <c r="BY32" s="351">
        <v>33755.85</v>
      </c>
      <c r="BZ32" s="193">
        <v>28870.85</v>
      </c>
      <c r="CA32" s="351">
        <v>32702.6</v>
      </c>
      <c r="CB32" s="193">
        <v>31388.6</v>
      </c>
      <c r="CC32" s="351">
        <v>34472.6</v>
      </c>
      <c r="CD32" s="193">
        <v>30905.599999999999</v>
      </c>
      <c r="CE32" s="351">
        <v>54799.100000000006</v>
      </c>
      <c r="CF32" s="193">
        <v>43957.1</v>
      </c>
      <c r="CG32" s="351">
        <v>30476.989999999998</v>
      </c>
      <c r="CH32" s="193">
        <v>23764.989999999998</v>
      </c>
      <c r="CI32" s="351">
        <v>675</v>
      </c>
      <c r="CJ32" s="193">
        <v>675</v>
      </c>
      <c r="CK32" s="264"/>
      <c r="CL32" s="351">
        <v>12491.199999999999</v>
      </c>
      <c r="CM32" s="193">
        <v>12491.199999999999</v>
      </c>
      <c r="CN32" s="351">
        <v>6084.7499999999991</v>
      </c>
      <c r="CO32" s="193">
        <v>5802.7499999999991</v>
      </c>
      <c r="CP32" s="351">
        <v>6830.92</v>
      </c>
      <c r="CQ32" s="193">
        <v>6830.92</v>
      </c>
      <c r="CR32" s="351">
        <v>9415</v>
      </c>
      <c r="CS32" s="193">
        <v>9135</v>
      </c>
      <c r="CT32" s="351">
        <v>11022</v>
      </c>
      <c r="CU32" s="193">
        <v>8296</v>
      </c>
      <c r="CV32" s="351">
        <v>13046.2</v>
      </c>
      <c r="CW32" s="193">
        <v>12754.2</v>
      </c>
      <c r="CX32" s="351">
        <v>26176.65</v>
      </c>
      <c r="CY32" s="193">
        <v>24447.649999999998</v>
      </c>
      <c r="CZ32" s="351">
        <v>27670.3</v>
      </c>
      <c r="DA32" s="193">
        <v>27249.4</v>
      </c>
      <c r="DB32" s="351">
        <v>18963.82</v>
      </c>
      <c r="DC32" s="193">
        <v>18963.82</v>
      </c>
      <c r="DD32" s="351">
        <v>67232.45</v>
      </c>
      <c r="DE32" s="193">
        <v>64365.7</v>
      </c>
      <c r="DF32" s="351">
        <v>34874.300000000003</v>
      </c>
      <c r="DG32" s="193">
        <v>25841.3</v>
      </c>
      <c r="DH32" s="351">
        <v>11063.2</v>
      </c>
      <c r="DI32" s="193">
        <v>9747.2000000000007</v>
      </c>
      <c r="DJ32" s="264"/>
      <c r="DK32" s="351">
        <v>61374.369999999995</v>
      </c>
      <c r="DL32" s="193">
        <v>50052.799999999996</v>
      </c>
      <c r="DM32" s="351">
        <v>14455.79</v>
      </c>
      <c r="DN32" s="193">
        <v>14455.79</v>
      </c>
      <c r="DO32" s="351">
        <v>3336</v>
      </c>
      <c r="DP32" s="193">
        <v>3336</v>
      </c>
      <c r="DQ32" s="264"/>
      <c r="DR32" s="351">
        <v>15286.4</v>
      </c>
      <c r="DS32" s="193">
        <v>13886.4</v>
      </c>
      <c r="DT32" s="351">
        <v>1227.0999999999999</v>
      </c>
      <c r="DU32" s="193">
        <v>1227.0999999999999</v>
      </c>
      <c r="DV32" s="351">
        <v>3701.6</v>
      </c>
      <c r="DW32" s="193">
        <v>3701.6</v>
      </c>
      <c r="DX32" s="264"/>
      <c r="DY32" s="351">
        <v>26452.58</v>
      </c>
      <c r="DZ32" s="193">
        <v>26432.58</v>
      </c>
      <c r="EA32" s="351">
        <v>26655.11</v>
      </c>
      <c r="EB32" s="193">
        <v>26279.11</v>
      </c>
      <c r="EC32" s="351">
        <v>35430.339999999997</v>
      </c>
      <c r="ED32" s="193">
        <v>35129.339999999997</v>
      </c>
      <c r="EE32" s="264"/>
      <c r="EF32" s="351">
        <v>34609.61</v>
      </c>
      <c r="EG32" s="193">
        <v>34609.61</v>
      </c>
      <c r="EH32" s="351">
        <v>43799.5</v>
      </c>
      <c r="EI32" s="193">
        <v>43607.5</v>
      </c>
      <c r="EJ32" s="351">
        <v>19230.8</v>
      </c>
      <c r="EK32" s="193">
        <v>19230.8</v>
      </c>
      <c r="EL32" s="264"/>
      <c r="EM32" s="351">
        <v>7603</v>
      </c>
      <c r="EN32" s="193">
        <v>7603</v>
      </c>
      <c r="EO32" s="351">
        <v>14801.65</v>
      </c>
      <c r="EP32" s="193">
        <v>14801.65</v>
      </c>
      <c r="EQ32" s="351">
        <v>21276.1</v>
      </c>
      <c r="ER32" s="193">
        <v>21276.1</v>
      </c>
      <c r="ES32" s="264"/>
      <c r="ET32" s="351">
        <v>17327.349999999999</v>
      </c>
      <c r="EU32" s="193">
        <v>17327.349999999999</v>
      </c>
      <c r="EV32" s="351">
        <v>7494.4</v>
      </c>
      <c r="EW32" s="193">
        <v>7294.4</v>
      </c>
      <c r="EX32" s="351">
        <v>25593.3</v>
      </c>
      <c r="EY32" s="193">
        <v>25573.3</v>
      </c>
      <c r="EZ32" s="264"/>
      <c r="FA32" s="351">
        <v>38667.980000000003</v>
      </c>
      <c r="FB32" s="193">
        <v>37629.980000000003</v>
      </c>
      <c r="FC32" s="351">
        <v>13831.45</v>
      </c>
      <c r="FD32" s="193">
        <v>13823.060000000001</v>
      </c>
      <c r="FE32" s="351">
        <v>51917.32</v>
      </c>
      <c r="FF32" s="193">
        <v>51046.32</v>
      </c>
      <c r="FG32" s="264"/>
      <c r="FH32" s="351">
        <v>15461.67</v>
      </c>
      <c r="FI32" s="193">
        <v>15461.67</v>
      </c>
      <c r="FJ32" s="351">
        <v>66761.209999999992</v>
      </c>
      <c r="FK32" s="193">
        <v>66470</v>
      </c>
      <c r="FL32" s="351">
        <v>29011.5</v>
      </c>
      <c r="FM32" s="193">
        <v>29011.5</v>
      </c>
      <c r="FN32" s="351">
        <v>20534.8</v>
      </c>
      <c r="FO32" s="193">
        <v>20418.8</v>
      </c>
      <c r="FP32" s="351">
        <v>31162.149999999998</v>
      </c>
      <c r="FQ32" s="193">
        <v>31046.149999999998</v>
      </c>
      <c r="FR32" s="351">
        <v>32034.699999999997</v>
      </c>
      <c r="FS32" s="193">
        <v>31684.699999999997</v>
      </c>
      <c r="FT32" s="264"/>
      <c r="FU32" s="351">
        <v>7648.7</v>
      </c>
      <c r="FV32" s="193">
        <v>7648.7</v>
      </c>
      <c r="FW32" s="351">
        <v>6113.05</v>
      </c>
      <c r="FX32" s="193">
        <v>6113.05</v>
      </c>
      <c r="FY32" s="351">
        <v>22089.350000000002</v>
      </c>
      <c r="FZ32" s="193">
        <v>19670.349999999999</v>
      </c>
      <c r="GA32" s="264"/>
      <c r="GB32" s="351">
        <v>76895.650000000009</v>
      </c>
      <c r="GC32" s="193">
        <v>66490.649999999994</v>
      </c>
      <c r="GD32" s="351">
        <v>71903.02</v>
      </c>
      <c r="GE32" s="193">
        <v>71663.02</v>
      </c>
      <c r="GF32" s="351">
        <v>56443.199999999997</v>
      </c>
      <c r="GG32" s="193">
        <v>55663.199999999997</v>
      </c>
      <c r="GH32" s="264"/>
      <c r="GI32" s="351">
        <v>63554.55</v>
      </c>
      <c r="GJ32" s="193">
        <v>63304.55</v>
      </c>
      <c r="GK32" s="351">
        <v>41152.9</v>
      </c>
      <c r="GL32" s="193">
        <v>41152.9</v>
      </c>
      <c r="GM32" s="351">
        <v>35752.69</v>
      </c>
      <c r="GN32" s="193">
        <v>35752.69</v>
      </c>
      <c r="GO32" s="351">
        <v>56757.91</v>
      </c>
      <c r="GP32" s="193">
        <v>56737.91</v>
      </c>
      <c r="GQ32" s="351">
        <v>13345</v>
      </c>
      <c r="GR32" s="193">
        <v>13345</v>
      </c>
      <c r="GS32" s="351">
        <v>18361.650000000001</v>
      </c>
      <c r="GT32" s="193">
        <v>18107.650000000001</v>
      </c>
      <c r="GU32" s="264"/>
      <c r="GV32" s="351">
        <v>22830.6</v>
      </c>
      <c r="GW32" s="193">
        <v>22830.6</v>
      </c>
      <c r="GX32" s="351">
        <v>7550.6</v>
      </c>
      <c r="GY32" s="193">
        <v>7550.6</v>
      </c>
      <c r="GZ32" s="351">
        <v>26549.95</v>
      </c>
      <c r="HA32" s="193">
        <v>25369.95</v>
      </c>
      <c r="HB32" s="264"/>
      <c r="HC32" s="351">
        <v>60859.540000000008</v>
      </c>
      <c r="HD32" s="193">
        <v>54543.540000000008</v>
      </c>
      <c r="HE32" s="351">
        <v>42217.3</v>
      </c>
      <c r="HF32" s="193">
        <v>40671.06</v>
      </c>
      <c r="HG32" s="351">
        <v>32780.039999999994</v>
      </c>
      <c r="HH32" s="193">
        <v>31709.8</v>
      </c>
      <c r="HI32" s="264"/>
      <c r="HJ32" s="351">
        <v>141792.46</v>
      </c>
      <c r="HK32" s="193">
        <v>135271.18</v>
      </c>
      <c r="HL32" s="351">
        <v>69154.44</v>
      </c>
      <c r="HM32" s="193">
        <v>66543.239999999991</v>
      </c>
      <c r="HN32" s="351">
        <v>34783.100000000006</v>
      </c>
      <c r="HO32" s="193">
        <v>34783.100000000006</v>
      </c>
      <c r="HP32" s="383"/>
      <c r="HQ32" s="351">
        <v>34567.4</v>
      </c>
      <c r="HR32" s="193">
        <v>34567.4</v>
      </c>
      <c r="HS32" s="351">
        <v>51267.8</v>
      </c>
      <c r="HT32" s="193">
        <v>51267.8</v>
      </c>
      <c r="HU32" s="351">
        <v>38825.300000000003</v>
      </c>
      <c r="HV32" s="193">
        <v>38795.300000000003</v>
      </c>
      <c r="HW32" s="264"/>
      <c r="HX32" s="351">
        <v>38904.880000000005</v>
      </c>
      <c r="HY32" s="193">
        <v>33979.33</v>
      </c>
      <c r="HZ32" s="351">
        <v>17755.2</v>
      </c>
      <c r="IA32" s="193">
        <v>17755.2</v>
      </c>
      <c r="IB32" s="351">
        <v>38688.550000000003</v>
      </c>
      <c r="IC32" s="193">
        <v>37592.550000000003</v>
      </c>
      <c r="ID32" s="264"/>
      <c r="IE32" s="351">
        <v>66888.72</v>
      </c>
      <c r="IF32" s="193">
        <v>66888.72</v>
      </c>
      <c r="IG32" s="351"/>
      <c r="IH32" s="193"/>
      <c r="II32" s="351"/>
      <c r="IJ32" s="193"/>
      <c r="IK32" s="264"/>
      <c r="IL32" s="351"/>
      <c r="IM32" s="193"/>
      <c r="IN32" s="351"/>
      <c r="IO32" s="193"/>
      <c r="IP32" s="351"/>
      <c r="IQ32" s="193"/>
    </row>
    <row r="33" spans="1:251">
      <c r="A33" s="84" t="s">
        <v>79</v>
      </c>
      <c r="B33" s="191">
        <v>759331</v>
      </c>
      <c r="C33" s="192">
        <v>726189</v>
      </c>
      <c r="D33" s="191">
        <v>779469</v>
      </c>
      <c r="E33" s="192">
        <v>771073</v>
      </c>
      <c r="F33" s="191">
        <v>739935</v>
      </c>
      <c r="G33" s="192">
        <v>719513</v>
      </c>
      <c r="H33" s="85">
        <v>599255</v>
      </c>
      <c r="I33" s="85">
        <v>572650</v>
      </c>
      <c r="J33" s="191">
        <v>376384</v>
      </c>
      <c r="K33" s="192">
        <v>356724</v>
      </c>
      <c r="L33" s="191">
        <v>623746</v>
      </c>
      <c r="M33" s="192">
        <v>604666</v>
      </c>
      <c r="N33" s="153"/>
      <c r="O33" s="191">
        <v>351137</v>
      </c>
      <c r="P33" s="192">
        <v>340047</v>
      </c>
      <c r="Q33" s="191">
        <v>187580</v>
      </c>
      <c r="R33" s="193">
        <v>173435</v>
      </c>
      <c r="S33" s="194">
        <v>480375</v>
      </c>
      <c r="T33" s="193">
        <v>460272</v>
      </c>
      <c r="U33" s="194">
        <v>448715</v>
      </c>
      <c r="V33" s="193">
        <v>424771</v>
      </c>
      <c r="W33" s="194">
        <v>528832</v>
      </c>
      <c r="X33" s="195">
        <v>509924</v>
      </c>
      <c r="Y33" s="194">
        <v>548661</v>
      </c>
      <c r="Z33" s="193">
        <v>542045</v>
      </c>
      <c r="AA33" s="194">
        <v>806960</v>
      </c>
      <c r="AB33" s="193">
        <v>769754</v>
      </c>
      <c r="AC33" s="194">
        <v>739891</v>
      </c>
      <c r="AD33" s="193">
        <v>717713</v>
      </c>
      <c r="AE33" s="194">
        <v>801993</v>
      </c>
      <c r="AF33" s="193">
        <v>779873</v>
      </c>
      <c r="AG33" s="194">
        <v>674939</v>
      </c>
      <c r="AH33" s="193">
        <v>645210</v>
      </c>
      <c r="AI33" s="194">
        <v>537072</v>
      </c>
      <c r="AJ33" s="193">
        <v>514997</v>
      </c>
      <c r="AK33" s="194">
        <v>508558</v>
      </c>
      <c r="AL33" s="193">
        <v>495871</v>
      </c>
      <c r="AM33" s="264"/>
      <c r="AN33" s="194">
        <v>334419</v>
      </c>
      <c r="AO33" s="193">
        <v>318423</v>
      </c>
      <c r="AP33" s="194">
        <v>229587</v>
      </c>
      <c r="AQ33" s="193">
        <v>217076</v>
      </c>
      <c r="AR33" s="194">
        <v>547463</v>
      </c>
      <c r="AS33" s="193">
        <v>499835</v>
      </c>
      <c r="AT33" s="194">
        <v>560320</v>
      </c>
      <c r="AU33" s="193">
        <v>524985</v>
      </c>
      <c r="AV33" s="194">
        <v>524229</v>
      </c>
      <c r="AW33" s="193">
        <v>485955</v>
      </c>
      <c r="AX33" s="194">
        <v>655654</v>
      </c>
      <c r="AY33" s="193">
        <v>633003</v>
      </c>
      <c r="AZ33" s="194">
        <v>805724</v>
      </c>
      <c r="BA33" s="193">
        <v>774847</v>
      </c>
      <c r="BB33" s="194">
        <v>910608</v>
      </c>
      <c r="BC33" s="193">
        <v>880071</v>
      </c>
      <c r="BD33" s="194">
        <v>907100</v>
      </c>
      <c r="BE33" s="193">
        <v>898312</v>
      </c>
      <c r="BF33" s="194">
        <v>639131</v>
      </c>
      <c r="BG33" s="193">
        <v>607378</v>
      </c>
      <c r="BH33" s="194">
        <v>572414</v>
      </c>
      <c r="BI33" s="193">
        <v>543884</v>
      </c>
      <c r="BJ33" s="194">
        <v>441066</v>
      </c>
      <c r="BK33" s="193">
        <v>416018</v>
      </c>
      <c r="BL33" s="264"/>
      <c r="BM33" s="194">
        <v>350449</v>
      </c>
      <c r="BN33" s="193">
        <v>328282</v>
      </c>
      <c r="BO33" s="351">
        <v>57631.380000000005</v>
      </c>
      <c r="BP33" s="193">
        <v>21763.38</v>
      </c>
      <c r="BQ33" s="351">
        <v>249990.81999999995</v>
      </c>
      <c r="BR33" s="193">
        <v>202866.09999999998</v>
      </c>
      <c r="BS33" s="351">
        <v>98370.31</v>
      </c>
      <c r="BT33" s="193">
        <v>52447.56</v>
      </c>
      <c r="BU33" s="351">
        <v>104824.95999999999</v>
      </c>
      <c r="BV33" s="193">
        <v>72507.05</v>
      </c>
      <c r="BW33" s="351">
        <v>83642.919999999984</v>
      </c>
      <c r="BX33" s="193">
        <v>53988.19</v>
      </c>
      <c r="BY33" s="351">
        <v>183973.71</v>
      </c>
      <c r="BZ33" s="193">
        <v>122520.7</v>
      </c>
      <c r="CA33" s="351">
        <v>93896.639999999999</v>
      </c>
      <c r="CB33" s="193">
        <v>64641.47</v>
      </c>
      <c r="CC33" s="351">
        <v>101572.24</v>
      </c>
      <c r="CD33" s="193">
        <v>71205.959999999992</v>
      </c>
      <c r="CE33" s="351">
        <v>175056.36999999997</v>
      </c>
      <c r="CF33" s="193">
        <v>129649.90000000001</v>
      </c>
      <c r="CG33" s="351">
        <v>74884.399999999994</v>
      </c>
      <c r="CH33" s="193">
        <v>57498.319999999992</v>
      </c>
      <c r="CI33" s="351">
        <v>86656.260000000009</v>
      </c>
      <c r="CJ33" s="193">
        <v>71294.040000000008</v>
      </c>
      <c r="CK33" s="264"/>
      <c r="CL33" s="351">
        <v>95414.640000000014</v>
      </c>
      <c r="CM33" s="193">
        <v>56459.700000000004</v>
      </c>
      <c r="CN33" s="351">
        <v>35232.36</v>
      </c>
      <c r="CO33" s="193">
        <v>24868.11</v>
      </c>
      <c r="CP33" s="351">
        <v>64147.350000000006</v>
      </c>
      <c r="CQ33" s="193">
        <v>29323.479999999996</v>
      </c>
      <c r="CR33" s="351">
        <v>118666.47</v>
      </c>
      <c r="CS33" s="193">
        <v>77596.160000000003</v>
      </c>
      <c r="CT33" s="351">
        <v>91617.12</v>
      </c>
      <c r="CU33" s="193">
        <v>78820.78</v>
      </c>
      <c r="CV33" s="351">
        <v>95488.55</v>
      </c>
      <c r="CW33" s="193">
        <v>81363.430000000008</v>
      </c>
      <c r="CX33" s="351">
        <v>165386.34</v>
      </c>
      <c r="CY33" s="193">
        <v>131046.08</v>
      </c>
      <c r="CZ33" s="351">
        <v>273104.26</v>
      </c>
      <c r="DA33" s="193">
        <v>258308.64</v>
      </c>
      <c r="DB33" s="351">
        <v>276387.56</v>
      </c>
      <c r="DC33" s="193">
        <v>259853.33000000002</v>
      </c>
      <c r="DD33" s="351">
        <v>293307.11</v>
      </c>
      <c r="DE33" s="193">
        <v>253559.84999999998</v>
      </c>
      <c r="DF33" s="351">
        <v>214069.75</v>
      </c>
      <c r="DG33" s="193">
        <v>192745.03</v>
      </c>
      <c r="DH33" s="351">
        <v>199462.11</v>
      </c>
      <c r="DI33" s="193">
        <v>173670.97</v>
      </c>
      <c r="DJ33" s="264"/>
      <c r="DK33" s="351">
        <v>206714.68000000002</v>
      </c>
      <c r="DL33" s="193">
        <v>158902.56</v>
      </c>
      <c r="DM33" s="351">
        <v>196735.03</v>
      </c>
      <c r="DN33" s="193">
        <v>175011.91999999998</v>
      </c>
      <c r="DO33" s="351">
        <v>177136.83000000005</v>
      </c>
      <c r="DP33" s="193">
        <v>146935.62000000002</v>
      </c>
      <c r="DQ33" s="264"/>
      <c r="DR33" s="351">
        <v>211162.5</v>
      </c>
      <c r="DS33" s="193">
        <v>155911.48000000001</v>
      </c>
      <c r="DT33" s="351">
        <v>69010.67</v>
      </c>
      <c r="DU33" s="193">
        <v>50048.979999999996</v>
      </c>
      <c r="DV33" s="351">
        <v>114223.56999999999</v>
      </c>
      <c r="DW33" s="193">
        <v>95577.97</v>
      </c>
      <c r="DX33" s="264"/>
      <c r="DY33" s="351">
        <v>320746.44999999995</v>
      </c>
      <c r="DZ33" s="193">
        <v>289765.93</v>
      </c>
      <c r="EA33" s="351">
        <v>359776.65</v>
      </c>
      <c r="EB33" s="193">
        <v>324460.50000000006</v>
      </c>
      <c r="EC33" s="351">
        <v>348195.52999999997</v>
      </c>
      <c r="ED33" s="193">
        <v>319141.31</v>
      </c>
      <c r="EE33" s="264"/>
      <c r="EF33" s="351">
        <v>490860.68</v>
      </c>
      <c r="EG33" s="193">
        <v>425630.11</v>
      </c>
      <c r="EH33" s="351">
        <v>306933.53000000003</v>
      </c>
      <c r="EI33" s="193">
        <v>274498.51</v>
      </c>
      <c r="EJ33" s="351">
        <v>227046.47999999998</v>
      </c>
      <c r="EK33" s="193">
        <v>194079.15</v>
      </c>
      <c r="EL33" s="264"/>
      <c r="EM33" s="351">
        <v>329455.63</v>
      </c>
      <c r="EN33" s="193">
        <v>258010.21999999997</v>
      </c>
      <c r="EO33" s="351">
        <v>89581.28</v>
      </c>
      <c r="EP33" s="193">
        <v>71086.13</v>
      </c>
      <c r="EQ33" s="351">
        <v>407821.61</v>
      </c>
      <c r="ER33" s="193">
        <v>362501.85</v>
      </c>
      <c r="ES33" s="264"/>
      <c r="ET33" s="351">
        <v>426895.37</v>
      </c>
      <c r="EU33" s="193">
        <v>355905.39999999997</v>
      </c>
      <c r="EV33" s="351">
        <v>354702.07999999996</v>
      </c>
      <c r="EW33" s="193">
        <v>315231.14</v>
      </c>
      <c r="EX33" s="351">
        <v>430390.73000000004</v>
      </c>
      <c r="EY33" s="193">
        <v>375765.60000000003</v>
      </c>
      <c r="EZ33" s="264"/>
      <c r="FA33" s="351">
        <v>628505.09</v>
      </c>
      <c r="FB33" s="193">
        <v>529483.94999999995</v>
      </c>
      <c r="FC33" s="351">
        <v>500494.53</v>
      </c>
      <c r="FD33" s="193">
        <v>396006.44000000006</v>
      </c>
      <c r="FE33" s="351">
        <v>1030306.38</v>
      </c>
      <c r="FF33" s="193">
        <v>866873.47</v>
      </c>
      <c r="FG33" s="264"/>
      <c r="FH33" s="351">
        <v>711508.64</v>
      </c>
      <c r="FI33" s="193">
        <v>545874.66</v>
      </c>
      <c r="FJ33" s="351">
        <v>494619.71</v>
      </c>
      <c r="FK33" s="193">
        <v>399408.62000000005</v>
      </c>
      <c r="FL33" s="351">
        <v>271491.01</v>
      </c>
      <c r="FM33" s="193">
        <v>208587.16</v>
      </c>
      <c r="FN33" s="351">
        <v>549593.91</v>
      </c>
      <c r="FO33" s="193">
        <v>457427.00000000006</v>
      </c>
      <c r="FP33" s="351">
        <v>314564.14999999997</v>
      </c>
      <c r="FQ33" s="193">
        <v>246970.41000000003</v>
      </c>
      <c r="FR33" s="351">
        <v>95816.5</v>
      </c>
      <c r="FS33" s="193">
        <v>65442.8</v>
      </c>
      <c r="FT33" s="264"/>
      <c r="FU33" s="351">
        <v>723371.34000000008</v>
      </c>
      <c r="FV33" s="193">
        <v>584090.26</v>
      </c>
      <c r="FW33" s="351">
        <v>575343.66</v>
      </c>
      <c r="FX33" s="193">
        <v>479535.43999999994</v>
      </c>
      <c r="FY33" s="351">
        <v>650444.78</v>
      </c>
      <c r="FZ33" s="193">
        <v>565949.04999999993</v>
      </c>
      <c r="GA33" s="264"/>
      <c r="GB33" s="351">
        <v>932009.27000000014</v>
      </c>
      <c r="GC33" s="193">
        <v>812055.51</v>
      </c>
      <c r="GD33" s="351">
        <v>988812.14</v>
      </c>
      <c r="GE33" s="193">
        <v>868031.81</v>
      </c>
      <c r="GF33" s="351">
        <v>918388.68000000017</v>
      </c>
      <c r="GG33" s="193">
        <v>774086.51</v>
      </c>
      <c r="GH33" s="264"/>
      <c r="GI33" s="351">
        <v>869325.69</v>
      </c>
      <c r="GJ33" s="193">
        <v>652698.69999999995</v>
      </c>
      <c r="GK33" s="351">
        <v>723623.84000000008</v>
      </c>
      <c r="GL33" s="193">
        <v>547622.07999999996</v>
      </c>
      <c r="GM33" s="351">
        <v>564900.79</v>
      </c>
      <c r="GN33" s="193">
        <v>483604.88</v>
      </c>
      <c r="GO33" s="351">
        <v>357738.76</v>
      </c>
      <c r="GP33" s="193">
        <v>245381.99999999997</v>
      </c>
      <c r="GQ33" s="351">
        <v>1036460.78</v>
      </c>
      <c r="GR33" s="193">
        <v>813517.57</v>
      </c>
      <c r="GS33" s="351">
        <v>568867.5</v>
      </c>
      <c r="GT33" s="193">
        <v>403036.95</v>
      </c>
      <c r="GU33" s="264"/>
      <c r="GV33" s="351">
        <v>534881.02999999991</v>
      </c>
      <c r="GW33" s="193">
        <v>363061.81</v>
      </c>
      <c r="GX33" s="351">
        <v>954814.77999999991</v>
      </c>
      <c r="GY33" s="193">
        <v>800211.94</v>
      </c>
      <c r="GZ33" s="351">
        <v>876696.46</v>
      </c>
      <c r="HA33" s="193">
        <v>721469.66999999993</v>
      </c>
      <c r="HB33" s="264"/>
      <c r="HC33" s="351">
        <v>1141073.3600000001</v>
      </c>
      <c r="HD33" s="193">
        <v>911341.08000000007</v>
      </c>
      <c r="HE33" s="351">
        <v>1060173.3400000001</v>
      </c>
      <c r="HF33" s="193">
        <v>858344.41</v>
      </c>
      <c r="HG33" s="351">
        <v>974886.46</v>
      </c>
      <c r="HH33" s="193">
        <v>771337.44000000006</v>
      </c>
      <c r="HI33" s="264"/>
      <c r="HJ33" s="351">
        <v>1027208.71</v>
      </c>
      <c r="HK33" s="193">
        <v>769205.09</v>
      </c>
      <c r="HL33" s="351">
        <v>882517.37999999989</v>
      </c>
      <c r="HM33" s="193">
        <v>631849.56000000006</v>
      </c>
      <c r="HN33" s="351">
        <v>676955.01</v>
      </c>
      <c r="HO33" s="193">
        <v>506386.51</v>
      </c>
      <c r="HP33" s="383"/>
      <c r="HQ33" s="351">
        <v>752267.79</v>
      </c>
      <c r="HR33" s="193">
        <v>505077.11000000004</v>
      </c>
      <c r="HS33" s="351">
        <v>682873.67999999993</v>
      </c>
      <c r="HT33" s="193">
        <v>492714.26</v>
      </c>
      <c r="HU33" s="351">
        <v>588962.12</v>
      </c>
      <c r="HV33" s="193">
        <v>436136.95</v>
      </c>
      <c r="HW33" s="264"/>
      <c r="HX33" s="351">
        <v>809327.44000000006</v>
      </c>
      <c r="HY33" s="193">
        <v>579991.74000000011</v>
      </c>
      <c r="HZ33" s="351">
        <v>740727.37999999989</v>
      </c>
      <c r="IA33" s="193">
        <v>585476.17999999993</v>
      </c>
      <c r="IB33" s="351">
        <v>825932.12000000011</v>
      </c>
      <c r="IC33" s="193">
        <v>666280.78999999992</v>
      </c>
      <c r="ID33" s="264"/>
      <c r="IE33" s="351">
        <v>1050823.2099999997</v>
      </c>
      <c r="IF33" s="193">
        <v>859209.77999999991</v>
      </c>
      <c r="IG33" s="351"/>
      <c r="IH33" s="193"/>
      <c r="II33" s="351"/>
      <c r="IJ33" s="193"/>
      <c r="IK33" s="264"/>
      <c r="IL33" s="351"/>
      <c r="IM33" s="193"/>
      <c r="IN33" s="351"/>
      <c r="IO33" s="193"/>
      <c r="IP33" s="351"/>
      <c r="IQ33" s="193"/>
    </row>
    <row r="34" spans="1:251">
      <c r="A34" s="84" t="s">
        <v>80</v>
      </c>
      <c r="B34" s="191">
        <v>113123</v>
      </c>
      <c r="C34" s="192">
        <v>80601</v>
      </c>
      <c r="D34" s="191">
        <v>56523</v>
      </c>
      <c r="E34" s="192">
        <v>52473</v>
      </c>
      <c r="F34" s="191">
        <v>60625</v>
      </c>
      <c r="G34" s="192">
        <v>55323</v>
      </c>
      <c r="H34" s="85">
        <v>103759</v>
      </c>
      <c r="I34" s="85">
        <v>79425</v>
      </c>
      <c r="J34" s="191">
        <v>76550</v>
      </c>
      <c r="K34" s="192">
        <v>72550</v>
      </c>
      <c r="L34" s="191">
        <v>65177</v>
      </c>
      <c r="M34" s="192">
        <v>59956</v>
      </c>
      <c r="N34" s="153"/>
      <c r="O34" s="191">
        <v>76153</v>
      </c>
      <c r="P34" s="192">
        <v>56212</v>
      </c>
      <c r="Q34" s="191">
        <v>14055</v>
      </c>
      <c r="R34" s="193">
        <v>9555</v>
      </c>
      <c r="S34" s="194">
        <v>53069</v>
      </c>
      <c r="T34" s="193">
        <v>48247</v>
      </c>
      <c r="U34" s="194">
        <v>64245</v>
      </c>
      <c r="V34" s="193">
        <v>45650</v>
      </c>
      <c r="W34" s="194">
        <v>59067</v>
      </c>
      <c r="X34" s="195">
        <v>53725</v>
      </c>
      <c r="Y34" s="194">
        <v>51133</v>
      </c>
      <c r="Z34" s="193">
        <v>44363</v>
      </c>
      <c r="AA34" s="194">
        <v>145157</v>
      </c>
      <c r="AB34" s="193">
        <v>125731</v>
      </c>
      <c r="AC34" s="194">
        <v>70507</v>
      </c>
      <c r="AD34" s="193">
        <v>65537</v>
      </c>
      <c r="AE34" s="194">
        <v>78701</v>
      </c>
      <c r="AF34" s="193">
        <v>72517</v>
      </c>
      <c r="AG34" s="194">
        <v>159943</v>
      </c>
      <c r="AH34" s="193">
        <v>123745</v>
      </c>
      <c r="AI34" s="194">
        <v>58279</v>
      </c>
      <c r="AJ34" s="193">
        <v>54018</v>
      </c>
      <c r="AK34" s="194">
        <v>48012</v>
      </c>
      <c r="AL34" s="193">
        <v>43685</v>
      </c>
      <c r="AM34" s="264"/>
      <c r="AN34" s="194">
        <v>66858</v>
      </c>
      <c r="AO34" s="193">
        <v>42405</v>
      </c>
      <c r="AP34" s="194">
        <v>31601</v>
      </c>
      <c r="AQ34" s="193">
        <v>27101</v>
      </c>
      <c r="AR34" s="194">
        <v>43781</v>
      </c>
      <c r="AS34" s="193">
        <v>38577</v>
      </c>
      <c r="AT34" s="194">
        <v>75979</v>
      </c>
      <c r="AU34" s="193">
        <v>54529</v>
      </c>
      <c r="AV34" s="194">
        <v>50671</v>
      </c>
      <c r="AW34" s="193">
        <v>42467</v>
      </c>
      <c r="AX34" s="194">
        <v>73159</v>
      </c>
      <c r="AY34" s="193">
        <v>68343</v>
      </c>
      <c r="AZ34" s="194">
        <v>166036</v>
      </c>
      <c r="BA34" s="193">
        <v>150205</v>
      </c>
      <c r="BB34" s="194">
        <v>100630</v>
      </c>
      <c r="BC34" s="193">
        <v>88376</v>
      </c>
      <c r="BD34" s="194">
        <v>92443</v>
      </c>
      <c r="BE34" s="193">
        <v>85620</v>
      </c>
      <c r="BF34" s="194">
        <v>149976</v>
      </c>
      <c r="BG34" s="193">
        <v>123915</v>
      </c>
      <c r="BH34" s="194">
        <v>60481</v>
      </c>
      <c r="BI34" s="193">
        <v>53338</v>
      </c>
      <c r="BJ34" s="194">
        <v>47936</v>
      </c>
      <c r="BK34" s="193">
        <v>41720</v>
      </c>
      <c r="BL34" s="264"/>
      <c r="BM34" s="194">
        <v>81714</v>
      </c>
      <c r="BN34" s="193">
        <v>58435</v>
      </c>
      <c r="BO34" s="351">
        <v>43833.19</v>
      </c>
      <c r="BP34" s="193">
        <v>37874.19</v>
      </c>
      <c r="BQ34" s="351">
        <v>37976.239999999998</v>
      </c>
      <c r="BR34" s="193">
        <v>33312.239999999998</v>
      </c>
      <c r="BS34" s="351">
        <v>113562.41000000002</v>
      </c>
      <c r="BT34" s="193">
        <v>74491.849999999991</v>
      </c>
      <c r="BU34" s="351">
        <v>81419.55</v>
      </c>
      <c r="BV34" s="193">
        <v>74163.55</v>
      </c>
      <c r="BW34" s="351">
        <v>87061.13</v>
      </c>
      <c r="BX34" s="193">
        <v>80901.13</v>
      </c>
      <c r="BY34" s="351">
        <v>248069.6</v>
      </c>
      <c r="BZ34" s="193">
        <v>189965.87</v>
      </c>
      <c r="CA34" s="351">
        <v>129702.86</v>
      </c>
      <c r="CB34" s="193">
        <v>123118.86</v>
      </c>
      <c r="CC34" s="351">
        <v>127145.98</v>
      </c>
      <c r="CD34" s="193">
        <v>116635.97</v>
      </c>
      <c r="CE34" s="351">
        <v>231891.11</v>
      </c>
      <c r="CF34" s="193">
        <v>176825.37</v>
      </c>
      <c r="CG34" s="351">
        <v>81179.570000000007</v>
      </c>
      <c r="CH34" s="193">
        <v>74819.570000000007</v>
      </c>
      <c r="CI34" s="351">
        <v>45491.839999999997</v>
      </c>
      <c r="CJ34" s="193">
        <v>41591.839999999997</v>
      </c>
      <c r="CK34" s="264"/>
      <c r="CL34" s="351">
        <v>117820.20000000001</v>
      </c>
      <c r="CM34" s="193">
        <v>82187.930000000008</v>
      </c>
      <c r="CN34" s="351">
        <v>53312.229999999996</v>
      </c>
      <c r="CO34" s="193">
        <v>49074.229999999996</v>
      </c>
      <c r="CP34" s="351">
        <v>38165.300000000003</v>
      </c>
      <c r="CQ34" s="193">
        <v>32417.3</v>
      </c>
      <c r="CR34" s="351">
        <v>125182.46</v>
      </c>
      <c r="CS34" s="193">
        <v>81692.159999999989</v>
      </c>
      <c r="CT34" s="351">
        <v>105520.90999999999</v>
      </c>
      <c r="CU34" s="193">
        <v>92776.91</v>
      </c>
      <c r="CV34" s="351">
        <v>74024.69</v>
      </c>
      <c r="CW34" s="193">
        <v>62890.69</v>
      </c>
      <c r="CX34" s="351">
        <v>249612.51</v>
      </c>
      <c r="CY34" s="193">
        <v>174545.50999999998</v>
      </c>
      <c r="CZ34" s="351">
        <v>132880.23000000001</v>
      </c>
      <c r="DA34" s="193">
        <v>120921.52</v>
      </c>
      <c r="DB34" s="351">
        <v>112315.48</v>
      </c>
      <c r="DC34" s="193">
        <v>102162.42</v>
      </c>
      <c r="DD34" s="351">
        <v>231075.08000000002</v>
      </c>
      <c r="DE34" s="193">
        <v>170446.53</v>
      </c>
      <c r="DF34" s="351">
        <v>79759.350000000006</v>
      </c>
      <c r="DG34" s="193">
        <v>73466.45</v>
      </c>
      <c r="DH34" s="351">
        <v>59035.45</v>
      </c>
      <c r="DI34" s="193">
        <v>58491.45</v>
      </c>
      <c r="DJ34" s="264"/>
      <c r="DK34" s="351">
        <v>139252.82</v>
      </c>
      <c r="DL34" s="193">
        <v>87556.55</v>
      </c>
      <c r="DM34" s="351">
        <v>71916.039999999994</v>
      </c>
      <c r="DN34" s="193">
        <v>61644.04</v>
      </c>
      <c r="DO34" s="351">
        <v>50161.86</v>
      </c>
      <c r="DP34" s="193">
        <v>45645.86</v>
      </c>
      <c r="DQ34" s="264"/>
      <c r="DR34" s="351">
        <v>115005.20000000001</v>
      </c>
      <c r="DS34" s="193">
        <v>55716.090000000004</v>
      </c>
      <c r="DT34" s="351">
        <v>27052.47</v>
      </c>
      <c r="DU34" s="193">
        <v>12975.47</v>
      </c>
      <c r="DV34" s="351">
        <v>47398.130000000005</v>
      </c>
      <c r="DW34" s="193">
        <v>33597.350000000006</v>
      </c>
      <c r="DX34" s="264"/>
      <c r="DY34" s="351">
        <v>213317.63999999998</v>
      </c>
      <c r="DZ34" s="193">
        <v>159967.76</v>
      </c>
      <c r="EA34" s="351">
        <v>101217.89</v>
      </c>
      <c r="EB34" s="193">
        <v>91767.89</v>
      </c>
      <c r="EC34" s="351">
        <v>112394.55000000002</v>
      </c>
      <c r="ED34" s="193">
        <v>104706.55000000002</v>
      </c>
      <c r="EE34" s="264"/>
      <c r="EF34" s="351">
        <v>219424.81</v>
      </c>
      <c r="EG34" s="193">
        <v>156426.31</v>
      </c>
      <c r="EH34" s="351">
        <v>92526.31</v>
      </c>
      <c r="EI34" s="193">
        <v>90624.31</v>
      </c>
      <c r="EJ34" s="351">
        <v>78934.930000000008</v>
      </c>
      <c r="EK34" s="193">
        <v>70043.930000000008</v>
      </c>
      <c r="EL34" s="264"/>
      <c r="EM34" s="351">
        <v>188874.31</v>
      </c>
      <c r="EN34" s="193">
        <v>123345.53</v>
      </c>
      <c r="EO34" s="351">
        <v>81961.64</v>
      </c>
      <c r="EP34" s="193">
        <v>76373.64</v>
      </c>
      <c r="EQ34" s="351">
        <v>91782.139999999985</v>
      </c>
      <c r="ER34" s="193">
        <v>86866.14</v>
      </c>
      <c r="ES34" s="264"/>
      <c r="ET34" s="351">
        <v>206341.22</v>
      </c>
      <c r="EU34" s="193">
        <v>143996.74</v>
      </c>
      <c r="EV34" s="351">
        <v>123118.16</v>
      </c>
      <c r="EW34" s="193">
        <v>115312.16</v>
      </c>
      <c r="EX34" s="351">
        <v>122049.9</v>
      </c>
      <c r="EY34" s="193">
        <v>120709.9</v>
      </c>
      <c r="EZ34" s="264"/>
      <c r="FA34" s="351">
        <v>309634.84999999998</v>
      </c>
      <c r="FB34" s="193">
        <v>224117.66</v>
      </c>
      <c r="FC34" s="351">
        <v>201639.71</v>
      </c>
      <c r="FD34" s="193">
        <v>195025.71</v>
      </c>
      <c r="FE34" s="351">
        <v>135238.04</v>
      </c>
      <c r="FF34" s="193">
        <v>133558.04</v>
      </c>
      <c r="FG34" s="264"/>
      <c r="FH34" s="351">
        <v>340050.63</v>
      </c>
      <c r="FI34" s="193">
        <v>241361.96999999997</v>
      </c>
      <c r="FJ34" s="351">
        <v>105842.9</v>
      </c>
      <c r="FK34" s="193">
        <v>88532.9</v>
      </c>
      <c r="FL34" s="351">
        <v>97293.85</v>
      </c>
      <c r="FM34" s="193">
        <v>93577.85</v>
      </c>
      <c r="FN34" s="351">
        <v>251970.11000000002</v>
      </c>
      <c r="FO34" s="193">
        <v>121204.38</v>
      </c>
      <c r="FP34" s="351">
        <v>67758.259999999995</v>
      </c>
      <c r="FQ34" s="193">
        <v>67758.259999999995</v>
      </c>
      <c r="FR34" s="351">
        <v>89182.959999999992</v>
      </c>
      <c r="FS34" s="193">
        <v>71081.959999999992</v>
      </c>
      <c r="FT34" s="264"/>
      <c r="FU34" s="351">
        <v>204353.28</v>
      </c>
      <c r="FV34" s="193">
        <v>98217.41</v>
      </c>
      <c r="FW34" s="351">
        <v>62420.75</v>
      </c>
      <c r="FX34" s="193">
        <v>62222.75</v>
      </c>
      <c r="FY34" s="351">
        <v>83246.75</v>
      </c>
      <c r="FZ34" s="193">
        <v>76201.75</v>
      </c>
      <c r="GA34" s="264"/>
      <c r="GB34" s="351">
        <v>322671.17</v>
      </c>
      <c r="GC34" s="193">
        <v>209467.06</v>
      </c>
      <c r="GD34" s="351">
        <v>159887.44</v>
      </c>
      <c r="GE34" s="193">
        <v>150102.44</v>
      </c>
      <c r="GF34" s="351">
        <v>247218.43999999997</v>
      </c>
      <c r="GG34" s="193">
        <v>230314.43999999997</v>
      </c>
      <c r="GH34" s="264"/>
      <c r="GI34" s="351">
        <v>498724.74</v>
      </c>
      <c r="GJ34" s="193">
        <v>352232.8</v>
      </c>
      <c r="GK34" s="351">
        <v>132341.16</v>
      </c>
      <c r="GL34" s="193">
        <v>119257.16</v>
      </c>
      <c r="GM34" s="351">
        <v>53843.76</v>
      </c>
      <c r="GN34" s="193">
        <v>48668.76</v>
      </c>
      <c r="GO34" s="351">
        <v>181029.3</v>
      </c>
      <c r="GP34" s="193">
        <v>112970.05</v>
      </c>
      <c r="GQ34" s="351">
        <v>107544.40000000001</v>
      </c>
      <c r="GR34" s="193">
        <v>92922.000000000015</v>
      </c>
      <c r="GS34" s="351">
        <v>72731.039999999994</v>
      </c>
      <c r="GT34" s="193">
        <v>62915.380000000005</v>
      </c>
      <c r="GU34" s="264"/>
      <c r="GV34" s="351">
        <v>241432.43999999997</v>
      </c>
      <c r="GW34" s="193">
        <v>167974.23</v>
      </c>
      <c r="GX34" s="351">
        <v>135126.16</v>
      </c>
      <c r="GY34" s="193">
        <v>124524.41</v>
      </c>
      <c r="GZ34" s="351">
        <v>199534.34</v>
      </c>
      <c r="HA34" s="193">
        <v>179658.49</v>
      </c>
      <c r="HB34" s="264"/>
      <c r="HC34" s="351">
        <v>294654.3</v>
      </c>
      <c r="HD34" s="193">
        <v>224742.53</v>
      </c>
      <c r="HE34" s="351">
        <v>239064.36999999997</v>
      </c>
      <c r="HF34" s="193">
        <v>227383.22999999998</v>
      </c>
      <c r="HG34" s="351">
        <v>176695.96000000002</v>
      </c>
      <c r="HH34" s="193">
        <v>165466.46000000002</v>
      </c>
      <c r="HI34" s="264"/>
      <c r="HJ34" s="351">
        <v>254138.72999999998</v>
      </c>
      <c r="HK34" s="193">
        <v>177024.83000000002</v>
      </c>
      <c r="HL34" s="351">
        <v>199539.38</v>
      </c>
      <c r="HM34" s="193">
        <v>189492.38</v>
      </c>
      <c r="HN34" s="351">
        <v>80930.48</v>
      </c>
      <c r="HO34" s="193">
        <v>59732.98</v>
      </c>
      <c r="HP34" s="383"/>
      <c r="HQ34" s="351">
        <v>258330.12</v>
      </c>
      <c r="HR34" s="193">
        <v>170641.81</v>
      </c>
      <c r="HS34" s="351">
        <v>119557.82</v>
      </c>
      <c r="HT34" s="193">
        <v>93307.32</v>
      </c>
      <c r="HU34" s="351">
        <v>89910.44</v>
      </c>
      <c r="HV34" s="193">
        <v>77454.44</v>
      </c>
      <c r="HW34" s="264"/>
      <c r="HX34" s="351">
        <v>244695.75999999998</v>
      </c>
      <c r="HY34" s="193">
        <v>180134.14</v>
      </c>
      <c r="HZ34" s="351">
        <v>115072.33</v>
      </c>
      <c r="IA34" s="193">
        <v>95802.51</v>
      </c>
      <c r="IB34" s="351">
        <v>241509.41000000003</v>
      </c>
      <c r="IC34" s="193">
        <v>210762.50000000003</v>
      </c>
      <c r="ID34" s="264"/>
      <c r="IE34" s="351">
        <v>367892.44000000006</v>
      </c>
      <c r="IF34" s="193">
        <v>274416.83999999997</v>
      </c>
      <c r="IG34" s="351"/>
      <c r="IH34" s="193"/>
      <c r="II34" s="351"/>
      <c r="IJ34" s="193"/>
      <c r="IK34" s="264"/>
      <c r="IL34" s="351"/>
      <c r="IM34" s="193"/>
      <c r="IN34" s="351"/>
      <c r="IO34" s="193"/>
      <c r="IP34" s="351"/>
      <c r="IQ34" s="193"/>
    </row>
    <row r="35" spans="1:251">
      <c r="A35" s="84" t="s">
        <v>81</v>
      </c>
      <c r="B35" s="191">
        <v>614357</v>
      </c>
      <c r="C35" s="192">
        <v>572421</v>
      </c>
      <c r="D35" s="191">
        <v>780400</v>
      </c>
      <c r="E35" s="192">
        <v>745247</v>
      </c>
      <c r="F35" s="191">
        <v>551504</v>
      </c>
      <c r="G35" s="192">
        <v>494154</v>
      </c>
      <c r="H35" s="85">
        <v>631074</v>
      </c>
      <c r="I35" s="85">
        <v>590463</v>
      </c>
      <c r="J35" s="191">
        <v>183575</v>
      </c>
      <c r="K35" s="192">
        <v>176091</v>
      </c>
      <c r="L35" s="191">
        <v>354313</v>
      </c>
      <c r="M35" s="192">
        <v>303395</v>
      </c>
      <c r="N35" s="153"/>
      <c r="O35" s="191">
        <v>471068</v>
      </c>
      <c r="P35" s="192">
        <v>432973</v>
      </c>
      <c r="Q35" s="191">
        <v>133319</v>
      </c>
      <c r="R35" s="193">
        <v>128518</v>
      </c>
      <c r="S35" s="194">
        <v>506552</v>
      </c>
      <c r="T35" s="193">
        <v>452911</v>
      </c>
      <c r="U35" s="194">
        <v>417817</v>
      </c>
      <c r="V35" s="193">
        <v>378398</v>
      </c>
      <c r="W35" s="194">
        <v>473434</v>
      </c>
      <c r="X35" s="195">
        <v>421760</v>
      </c>
      <c r="Y35" s="194">
        <v>512830</v>
      </c>
      <c r="Z35" s="193">
        <v>479636</v>
      </c>
      <c r="AA35" s="194">
        <v>758219</v>
      </c>
      <c r="AB35" s="193">
        <v>704135</v>
      </c>
      <c r="AC35" s="194">
        <v>767506</v>
      </c>
      <c r="AD35" s="193">
        <v>726241</v>
      </c>
      <c r="AE35" s="194">
        <v>776819</v>
      </c>
      <c r="AF35" s="193">
        <v>735231</v>
      </c>
      <c r="AG35" s="194">
        <v>622480</v>
      </c>
      <c r="AH35" s="193">
        <v>575949</v>
      </c>
      <c r="AI35" s="194">
        <v>539774</v>
      </c>
      <c r="AJ35" s="193">
        <v>510370</v>
      </c>
      <c r="AK35" s="194">
        <v>326026</v>
      </c>
      <c r="AL35" s="193">
        <v>311127</v>
      </c>
      <c r="AM35" s="264"/>
      <c r="AN35" s="194">
        <v>277595</v>
      </c>
      <c r="AO35" s="193">
        <v>243351</v>
      </c>
      <c r="AP35" s="194">
        <v>142622</v>
      </c>
      <c r="AQ35" s="193">
        <v>134188</v>
      </c>
      <c r="AR35" s="194">
        <v>346977</v>
      </c>
      <c r="AS35" s="193">
        <v>310397</v>
      </c>
      <c r="AT35" s="194">
        <v>352630</v>
      </c>
      <c r="AU35" s="193">
        <v>325927</v>
      </c>
      <c r="AV35" s="194">
        <v>411863</v>
      </c>
      <c r="AW35" s="193">
        <v>366874</v>
      </c>
      <c r="AX35" s="194">
        <v>531374</v>
      </c>
      <c r="AY35" s="193">
        <v>490990</v>
      </c>
      <c r="AZ35" s="194">
        <v>759940</v>
      </c>
      <c r="BA35" s="193">
        <v>713190</v>
      </c>
      <c r="BB35" s="194">
        <v>856192</v>
      </c>
      <c r="BC35" s="193">
        <v>827853</v>
      </c>
      <c r="BD35" s="194">
        <v>881464</v>
      </c>
      <c r="BE35" s="193">
        <v>859517</v>
      </c>
      <c r="BF35" s="194">
        <v>597744</v>
      </c>
      <c r="BG35" s="193">
        <v>570955</v>
      </c>
      <c r="BH35" s="194">
        <v>479094</v>
      </c>
      <c r="BI35" s="193">
        <v>464965</v>
      </c>
      <c r="BJ35" s="194">
        <v>329393</v>
      </c>
      <c r="BK35" s="193">
        <v>314417</v>
      </c>
      <c r="BL35" s="264"/>
      <c r="BM35" s="194">
        <v>296531</v>
      </c>
      <c r="BN35" s="193">
        <v>263823</v>
      </c>
      <c r="BO35" s="351">
        <v>271547.61</v>
      </c>
      <c r="BP35" s="193">
        <v>258155.08000000002</v>
      </c>
      <c r="BQ35" s="351">
        <v>257042.22</v>
      </c>
      <c r="BR35" s="193">
        <v>249223.31999999998</v>
      </c>
      <c r="BS35" s="351">
        <v>391516.94</v>
      </c>
      <c r="BT35" s="193">
        <v>369840.07</v>
      </c>
      <c r="BU35" s="351">
        <v>487204.07999999996</v>
      </c>
      <c r="BV35" s="193">
        <v>460943.54000000004</v>
      </c>
      <c r="BW35" s="351">
        <v>615673.30000000005</v>
      </c>
      <c r="BX35" s="193">
        <v>604547.60000000009</v>
      </c>
      <c r="BY35" s="351">
        <v>819008.49000000011</v>
      </c>
      <c r="BZ35" s="193">
        <v>780703.55999999994</v>
      </c>
      <c r="CA35" s="351">
        <v>864982.95000000007</v>
      </c>
      <c r="CB35" s="193">
        <v>847512.08</v>
      </c>
      <c r="CC35" s="351">
        <v>848039.28</v>
      </c>
      <c r="CD35" s="193">
        <v>828114.66</v>
      </c>
      <c r="CE35" s="351">
        <v>654653.91999999993</v>
      </c>
      <c r="CF35" s="193">
        <v>633721.35</v>
      </c>
      <c r="CG35" s="351">
        <v>512348.16000000003</v>
      </c>
      <c r="CH35" s="193">
        <v>505327.23</v>
      </c>
      <c r="CI35" s="351">
        <v>372927.46</v>
      </c>
      <c r="CJ35" s="193">
        <v>359562.8</v>
      </c>
      <c r="CK35" s="264"/>
      <c r="CL35" s="351">
        <v>292982.05</v>
      </c>
      <c r="CM35" s="193">
        <v>274199.01</v>
      </c>
      <c r="CN35" s="351">
        <v>292340.19999999995</v>
      </c>
      <c r="CO35" s="193">
        <v>276657.07999999996</v>
      </c>
      <c r="CP35" s="351">
        <v>268699.17</v>
      </c>
      <c r="CQ35" s="193">
        <v>235594.65000000002</v>
      </c>
      <c r="CR35" s="351">
        <v>428501.31999999995</v>
      </c>
      <c r="CS35" s="193">
        <v>404493.61</v>
      </c>
      <c r="CT35" s="351">
        <v>526653.44999999995</v>
      </c>
      <c r="CU35" s="193">
        <v>497971.86999999988</v>
      </c>
      <c r="CV35" s="351">
        <v>659460.71000000008</v>
      </c>
      <c r="CW35" s="193">
        <v>638271.26</v>
      </c>
      <c r="CX35" s="351">
        <v>775632.19000000006</v>
      </c>
      <c r="CY35" s="193">
        <v>750139.67</v>
      </c>
      <c r="CZ35" s="351">
        <v>793007.78</v>
      </c>
      <c r="DA35" s="193">
        <v>786807.04999999993</v>
      </c>
      <c r="DB35" s="351">
        <v>749985.13</v>
      </c>
      <c r="DC35" s="193">
        <v>738078.69</v>
      </c>
      <c r="DD35" s="351">
        <v>627811.90999999992</v>
      </c>
      <c r="DE35" s="193">
        <v>611355.28</v>
      </c>
      <c r="DF35" s="351">
        <v>491077.99</v>
      </c>
      <c r="DG35" s="193">
        <v>481313.41</v>
      </c>
      <c r="DH35" s="351">
        <v>346409.04</v>
      </c>
      <c r="DI35" s="193">
        <v>330143.15000000002</v>
      </c>
      <c r="DJ35" s="264"/>
      <c r="DK35" s="351">
        <v>321951.34999999998</v>
      </c>
      <c r="DL35" s="193">
        <v>282390.87</v>
      </c>
      <c r="DM35" s="351">
        <v>311225.75</v>
      </c>
      <c r="DN35" s="193">
        <v>283322.12</v>
      </c>
      <c r="DO35" s="351">
        <v>283075.07999999996</v>
      </c>
      <c r="DP35" s="193">
        <v>261613.79</v>
      </c>
      <c r="DQ35" s="264"/>
      <c r="DR35" s="351">
        <v>390241.39</v>
      </c>
      <c r="DS35" s="193">
        <v>303337.55</v>
      </c>
      <c r="DT35" s="351">
        <v>200156.12</v>
      </c>
      <c r="DU35" s="193">
        <v>189164.53</v>
      </c>
      <c r="DV35" s="351">
        <v>364565.23</v>
      </c>
      <c r="DW35" s="193">
        <v>341253.91000000003</v>
      </c>
      <c r="DX35" s="264"/>
      <c r="DY35" s="351">
        <v>716132.16</v>
      </c>
      <c r="DZ35" s="193">
        <v>593065.48</v>
      </c>
      <c r="EA35" s="351">
        <v>789051.58000000007</v>
      </c>
      <c r="EB35" s="193">
        <v>727383.09</v>
      </c>
      <c r="EC35" s="351">
        <v>794391.24000000011</v>
      </c>
      <c r="ED35" s="193">
        <v>732282.39000000013</v>
      </c>
      <c r="EE35" s="264"/>
      <c r="EF35" s="351">
        <v>884077.32000000007</v>
      </c>
      <c r="EG35" s="193">
        <v>721605.91999999993</v>
      </c>
      <c r="EH35" s="351">
        <v>637747.79</v>
      </c>
      <c r="EI35" s="193">
        <v>585050.01</v>
      </c>
      <c r="EJ35" s="351">
        <v>347989.12000000005</v>
      </c>
      <c r="EK35" s="193">
        <v>314854.76000000007</v>
      </c>
      <c r="EL35" s="264"/>
      <c r="EM35" s="351">
        <v>378302.27</v>
      </c>
      <c r="EN35" s="193">
        <v>255947.22</v>
      </c>
      <c r="EO35" s="351">
        <v>270947.64</v>
      </c>
      <c r="EP35" s="193">
        <v>249647.61000000002</v>
      </c>
      <c r="EQ35" s="351">
        <v>257364.93</v>
      </c>
      <c r="ER35" s="193">
        <v>238347.2</v>
      </c>
      <c r="ES35" s="264"/>
      <c r="ET35" s="351">
        <v>590848.68999999994</v>
      </c>
      <c r="EU35" s="193">
        <v>428742.62000000005</v>
      </c>
      <c r="EV35" s="351">
        <v>653588.23</v>
      </c>
      <c r="EW35" s="193">
        <v>604104.7699999999</v>
      </c>
      <c r="EX35" s="351">
        <v>863155.61</v>
      </c>
      <c r="EY35" s="193">
        <v>804185.88</v>
      </c>
      <c r="EZ35" s="264"/>
      <c r="FA35" s="351">
        <v>1275253.9300000002</v>
      </c>
      <c r="FB35" s="193">
        <v>1082447.7300000002</v>
      </c>
      <c r="FC35" s="351">
        <v>1271215.8499999999</v>
      </c>
      <c r="FD35" s="193">
        <v>1183704.93</v>
      </c>
      <c r="FE35" s="351">
        <v>842151.14</v>
      </c>
      <c r="FF35" s="193">
        <v>805061.91</v>
      </c>
      <c r="FG35" s="264"/>
      <c r="FH35" s="351">
        <v>1017974.2200000002</v>
      </c>
      <c r="FI35" s="193">
        <v>826590.9</v>
      </c>
      <c r="FJ35" s="351">
        <v>675323.03</v>
      </c>
      <c r="FK35" s="193">
        <v>614403.76</v>
      </c>
      <c r="FL35" s="351">
        <v>501707.6</v>
      </c>
      <c r="FM35" s="193">
        <v>448697.03</v>
      </c>
      <c r="FN35" s="351">
        <v>558038.33000000007</v>
      </c>
      <c r="FO35" s="193">
        <v>359726.09</v>
      </c>
      <c r="FP35" s="351">
        <v>307645.87</v>
      </c>
      <c r="FQ35" s="193">
        <v>271845.08999999997</v>
      </c>
      <c r="FR35" s="351">
        <v>319236.56999999995</v>
      </c>
      <c r="FS35" s="193">
        <v>286247.67999999999</v>
      </c>
      <c r="FT35" s="264"/>
      <c r="FU35" s="351">
        <v>619075.52</v>
      </c>
      <c r="FV35" s="193">
        <v>438343.22</v>
      </c>
      <c r="FW35" s="351">
        <v>626163.25</v>
      </c>
      <c r="FX35" s="193">
        <v>532427.81000000006</v>
      </c>
      <c r="FY35" s="351">
        <v>693202.45</v>
      </c>
      <c r="FZ35" s="193">
        <v>627673.55000000005</v>
      </c>
      <c r="GA35" s="264"/>
      <c r="GB35" s="351">
        <v>1678349.0900000003</v>
      </c>
      <c r="GC35" s="193">
        <v>1336468.54</v>
      </c>
      <c r="GD35" s="351">
        <v>1079772.76</v>
      </c>
      <c r="GE35" s="193">
        <v>1000949.73</v>
      </c>
      <c r="GF35" s="351">
        <v>916909.32</v>
      </c>
      <c r="GG35" s="193">
        <v>849822.86</v>
      </c>
      <c r="GH35" s="264"/>
      <c r="GI35" s="351">
        <v>1850814.27</v>
      </c>
      <c r="GJ35" s="193">
        <v>1394933.9100000001</v>
      </c>
      <c r="GK35" s="351">
        <v>593456.97</v>
      </c>
      <c r="GL35" s="193">
        <v>540757.82999999996</v>
      </c>
      <c r="GM35" s="351">
        <v>436112.14</v>
      </c>
      <c r="GN35" s="193">
        <v>382921.2</v>
      </c>
      <c r="GO35" s="351">
        <v>723861.08000000007</v>
      </c>
      <c r="GP35" s="193">
        <v>495708.79999999993</v>
      </c>
      <c r="GQ35" s="351">
        <v>328116.16000000003</v>
      </c>
      <c r="GR35" s="193">
        <v>289502.03000000003</v>
      </c>
      <c r="GS35" s="351">
        <v>322400.04000000004</v>
      </c>
      <c r="GT35" s="193">
        <v>283793.82999999996</v>
      </c>
      <c r="GU35" s="264"/>
      <c r="GV35" s="351">
        <v>863310.4</v>
      </c>
      <c r="GW35" s="193">
        <v>625660.99000000011</v>
      </c>
      <c r="GX35" s="351">
        <v>669471.65999999992</v>
      </c>
      <c r="GY35" s="193">
        <v>566284.93000000005</v>
      </c>
      <c r="GZ35" s="351">
        <v>852278.03</v>
      </c>
      <c r="HA35" s="193">
        <v>771000.26</v>
      </c>
      <c r="HB35" s="264"/>
      <c r="HC35" s="351">
        <v>1777870.6</v>
      </c>
      <c r="HD35" s="193">
        <v>1434388.06</v>
      </c>
      <c r="HE35" s="351">
        <v>1073510.53</v>
      </c>
      <c r="HF35" s="193">
        <v>959407.92999999993</v>
      </c>
      <c r="HG35" s="351">
        <v>956910.4700000002</v>
      </c>
      <c r="HH35" s="193">
        <v>862446.4</v>
      </c>
      <c r="HI35" s="264"/>
      <c r="HJ35" s="351">
        <v>1551748.3300000003</v>
      </c>
      <c r="HK35" s="193">
        <v>1204429.3900000001</v>
      </c>
      <c r="HL35" s="351">
        <v>642874.14</v>
      </c>
      <c r="HM35" s="193">
        <v>565558.53</v>
      </c>
      <c r="HN35" s="351">
        <v>418451.18</v>
      </c>
      <c r="HO35" s="193">
        <v>373899.38</v>
      </c>
      <c r="HP35" s="383"/>
      <c r="HQ35" s="351">
        <v>704785.59</v>
      </c>
      <c r="HR35" s="193">
        <v>443088.15000000008</v>
      </c>
      <c r="HS35" s="351">
        <v>357498</v>
      </c>
      <c r="HT35" s="193">
        <v>288618.55000000005</v>
      </c>
      <c r="HU35" s="351">
        <v>335861.68000000005</v>
      </c>
      <c r="HV35" s="193">
        <v>281510.93000000005</v>
      </c>
      <c r="HW35" s="264"/>
      <c r="HX35" s="351">
        <v>909728.58</v>
      </c>
      <c r="HY35" s="193">
        <v>642547.48</v>
      </c>
      <c r="HZ35" s="351">
        <v>652549.34</v>
      </c>
      <c r="IA35" s="193">
        <v>553461.74</v>
      </c>
      <c r="IB35" s="351">
        <v>1005698.08</v>
      </c>
      <c r="IC35" s="193">
        <v>874874.61</v>
      </c>
      <c r="ID35" s="264"/>
      <c r="IE35" s="351">
        <v>1978857.77</v>
      </c>
      <c r="IF35" s="193">
        <v>1594357.2900000003</v>
      </c>
      <c r="IG35" s="351"/>
      <c r="IH35" s="193"/>
      <c r="II35" s="351"/>
      <c r="IJ35" s="193"/>
      <c r="IK35" s="264"/>
      <c r="IL35" s="351"/>
      <c r="IM35" s="193"/>
      <c r="IN35" s="351"/>
      <c r="IO35" s="193"/>
      <c r="IP35" s="351"/>
      <c r="IQ35" s="193"/>
    </row>
    <row r="36" spans="1:251">
      <c r="A36" s="84" t="s">
        <v>82</v>
      </c>
      <c r="B36" s="191">
        <v>585</v>
      </c>
      <c r="C36" s="192">
        <v>585</v>
      </c>
      <c r="D36" s="191">
        <v>0</v>
      </c>
      <c r="E36" s="192">
        <v>0</v>
      </c>
      <c r="F36" s="191"/>
      <c r="G36" s="192">
        <v>0</v>
      </c>
      <c r="H36" s="85">
        <v>360</v>
      </c>
      <c r="I36" s="85">
        <v>360</v>
      </c>
      <c r="J36" s="191">
        <v>894</v>
      </c>
      <c r="K36" s="192">
        <v>894</v>
      </c>
      <c r="L36" s="191">
        <v>0</v>
      </c>
      <c r="M36" s="192">
        <v>0</v>
      </c>
      <c r="N36" s="153"/>
      <c r="O36" s="191">
        <v>0</v>
      </c>
      <c r="P36" s="192">
        <v>0</v>
      </c>
      <c r="Q36" s="191">
        <v>0</v>
      </c>
      <c r="R36" s="196">
        <v>0</v>
      </c>
      <c r="S36" s="197">
        <v>0</v>
      </c>
      <c r="T36" s="198">
        <v>0</v>
      </c>
      <c r="U36" s="199">
        <v>0</v>
      </c>
      <c r="V36" s="196">
        <v>0</v>
      </c>
      <c r="W36" s="197">
        <v>0</v>
      </c>
      <c r="X36" s="200">
        <v>0</v>
      </c>
      <c r="Y36" s="197">
        <v>0</v>
      </c>
      <c r="Z36" s="196">
        <v>0</v>
      </c>
      <c r="AA36" s="194"/>
      <c r="AB36" s="193"/>
      <c r="AC36" s="194"/>
      <c r="AD36" s="193"/>
      <c r="AE36" s="194"/>
      <c r="AF36" s="193"/>
      <c r="AG36" s="194">
        <v>1530</v>
      </c>
      <c r="AH36" s="193">
        <v>1530</v>
      </c>
      <c r="AI36" s="194"/>
      <c r="AJ36" s="193"/>
      <c r="AK36" s="194"/>
      <c r="AL36" s="193"/>
      <c r="AM36" s="264"/>
      <c r="AN36" s="194"/>
      <c r="AO36" s="193"/>
      <c r="AP36" s="194"/>
      <c r="AQ36" s="193"/>
      <c r="AR36" s="194"/>
      <c r="AS36" s="193"/>
      <c r="AT36" s="194"/>
      <c r="AU36" s="193"/>
      <c r="AV36" s="194"/>
      <c r="AW36" s="193"/>
      <c r="AX36" s="194"/>
      <c r="AY36" s="193"/>
      <c r="AZ36" s="194"/>
      <c r="BA36" s="193"/>
      <c r="BB36" s="194"/>
      <c r="BC36" s="193"/>
      <c r="BD36" s="194"/>
      <c r="BE36" s="193"/>
      <c r="BF36" s="194">
        <v>1180</v>
      </c>
      <c r="BG36" s="193">
        <v>1180</v>
      </c>
      <c r="BH36" s="194"/>
      <c r="BI36" s="193"/>
      <c r="BJ36" s="194"/>
      <c r="BK36" s="193"/>
      <c r="BL36" s="264"/>
      <c r="BM36" s="194"/>
      <c r="BN36" s="193"/>
      <c r="BO36" s="351">
        <v>0</v>
      </c>
      <c r="BP36" s="193">
        <v>0</v>
      </c>
      <c r="BQ36" s="351">
        <v>0</v>
      </c>
      <c r="BR36" s="193">
        <v>0</v>
      </c>
      <c r="BS36" s="351">
        <v>0</v>
      </c>
      <c r="BT36" s="193">
        <v>0</v>
      </c>
      <c r="BU36" s="351">
        <v>0</v>
      </c>
      <c r="BV36" s="193">
        <v>0</v>
      </c>
      <c r="BW36" s="351">
        <v>0</v>
      </c>
      <c r="BX36" s="193">
        <v>0</v>
      </c>
      <c r="BY36" s="351">
        <v>0</v>
      </c>
      <c r="BZ36" s="193">
        <v>0</v>
      </c>
      <c r="CA36" s="351">
        <v>0</v>
      </c>
      <c r="CB36" s="193">
        <v>0</v>
      </c>
      <c r="CC36" s="351">
        <v>607.6</v>
      </c>
      <c r="CD36" s="193">
        <v>607.6</v>
      </c>
      <c r="CE36" s="351">
        <v>2507</v>
      </c>
      <c r="CF36" s="193">
        <v>2507</v>
      </c>
      <c r="CG36" s="351">
        <v>270</v>
      </c>
      <c r="CH36" s="193">
        <v>270</v>
      </c>
      <c r="CI36" s="351">
        <v>0</v>
      </c>
      <c r="CJ36" s="193">
        <v>0</v>
      </c>
      <c r="CK36" s="264"/>
      <c r="CL36" s="351">
        <v>0</v>
      </c>
      <c r="CM36" s="193">
        <v>0</v>
      </c>
      <c r="CN36" s="351">
        <v>0</v>
      </c>
      <c r="CO36" s="193">
        <v>0</v>
      </c>
      <c r="CP36" s="351">
        <v>0</v>
      </c>
      <c r="CQ36" s="193">
        <v>0</v>
      </c>
      <c r="CR36" s="351">
        <v>0</v>
      </c>
      <c r="CS36" s="193">
        <v>0</v>
      </c>
      <c r="CT36" s="351">
        <v>0</v>
      </c>
      <c r="CU36" s="193">
        <v>0</v>
      </c>
      <c r="CV36" s="351">
        <v>0</v>
      </c>
      <c r="CW36" s="193">
        <v>0</v>
      </c>
      <c r="CX36" s="351">
        <v>0</v>
      </c>
      <c r="CY36" s="193">
        <v>0</v>
      </c>
      <c r="CZ36" s="351">
        <v>0</v>
      </c>
      <c r="DA36" s="193">
        <v>0</v>
      </c>
      <c r="DB36" s="351">
        <v>0</v>
      </c>
      <c r="DC36" s="193">
        <v>0</v>
      </c>
      <c r="DD36" s="351">
        <v>600</v>
      </c>
      <c r="DE36" s="193">
        <v>600</v>
      </c>
      <c r="DF36" s="351">
        <v>0</v>
      </c>
      <c r="DG36" s="193">
        <v>0</v>
      </c>
      <c r="DH36" s="351">
        <v>0</v>
      </c>
      <c r="DI36" s="193">
        <v>0</v>
      </c>
      <c r="DJ36" s="264"/>
      <c r="DK36" s="351">
        <v>1800</v>
      </c>
      <c r="DL36" s="193">
        <v>1800</v>
      </c>
      <c r="DM36" s="351">
        <v>0</v>
      </c>
      <c r="DN36" s="193">
        <v>0</v>
      </c>
      <c r="DO36" s="351">
        <v>0</v>
      </c>
      <c r="DP36" s="193">
        <v>0</v>
      </c>
      <c r="DQ36" s="264"/>
      <c r="DR36" s="351">
        <v>1520</v>
      </c>
      <c r="DS36" s="193">
        <v>1520</v>
      </c>
      <c r="DT36" s="351">
        <v>0</v>
      </c>
      <c r="DU36" s="193">
        <v>0</v>
      </c>
      <c r="DV36" s="351">
        <v>0</v>
      </c>
      <c r="DW36" s="193">
        <v>0</v>
      </c>
      <c r="DX36" s="264"/>
      <c r="DY36" s="351">
        <v>0</v>
      </c>
      <c r="DZ36" s="193">
        <v>0</v>
      </c>
      <c r="EA36" s="351">
        <v>4004</v>
      </c>
      <c r="EB36" s="193">
        <v>4004</v>
      </c>
      <c r="EC36" s="351">
        <v>1881.6</v>
      </c>
      <c r="ED36" s="193">
        <v>1881.6</v>
      </c>
      <c r="EE36" s="264"/>
      <c r="EF36" s="351">
        <v>6670</v>
      </c>
      <c r="EG36" s="193">
        <v>6670</v>
      </c>
      <c r="EH36" s="351">
        <v>8491.6</v>
      </c>
      <c r="EI36" s="193">
        <v>8491.6</v>
      </c>
      <c r="EJ36" s="351">
        <v>2890</v>
      </c>
      <c r="EK36" s="193">
        <v>2890</v>
      </c>
      <c r="EL36" s="264"/>
      <c r="EM36" s="351">
        <v>1070</v>
      </c>
      <c r="EN36" s="193">
        <v>1070</v>
      </c>
      <c r="EO36" s="351">
        <v>7070.5300000000007</v>
      </c>
      <c r="EP36" s="193">
        <v>7070.5300000000007</v>
      </c>
      <c r="EQ36" s="351">
        <v>1899</v>
      </c>
      <c r="ER36" s="193">
        <v>1899</v>
      </c>
      <c r="ES36" s="264"/>
      <c r="ET36" s="351">
        <v>1043</v>
      </c>
      <c r="EU36" s="193">
        <v>1043</v>
      </c>
      <c r="EV36" s="351">
        <v>1645</v>
      </c>
      <c r="EW36" s="193">
        <v>1645</v>
      </c>
      <c r="EX36" s="351">
        <v>9402</v>
      </c>
      <c r="EY36" s="193">
        <v>9402</v>
      </c>
      <c r="EZ36" s="264"/>
      <c r="FA36" s="351">
        <v>6204.25</v>
      </c>
      <c r="FB36" s="193">
        <v>6204.25</v>
      </c>
      <c r="FC36" s="351">
        <v>3117</v>
      </c>
      <c r="FD36" s="193">
        <v>3117</v>
      </c>
      <c r="FE36" s="351">
        <v>2651</v>
      </c>
      <c r="FF36" s="193">
        <v>2651</v>
      </c>
      <c r="FG36" s="264"/>
      <c r="FH36" s="351">
        <v>5253.08</v>
      </c>
      <c r="FI36" s="193">
        <v>5253.08</v>
      </c>
      <c r="FJ36" s="351">
        <v>11457.71</v>
      </c>
      <c r="FK36" s="193">
        <v>11457.71</v>
      </c>
      <c r="FL36" s="351">
        <v>2925</v>
      </c>
      <c r="FM36" s="193">
        <v>2925</v>
      </c>
      <c r="FN36" s="351">
        <v>770</v>
      </c>
      <c r="FO36" s="193">
        <v>770</v>
      </c>
      <c r="FP36" s="351">
        <v>570</v>
      </c>
      <c r="FQ36" s="193">
        <v>570</v>
      </c>
      <c r="FR36" s="351">
        <v>4048</v>
      </c>
      <c r="FS36" s="193">
        <v>4048</v>
      </c>
      <c r="FT36" s="264"/>
      <c r="FU36" s="351">
        <v>1878.6</v>
      </c>
      <c r="FV36" s="193">
        <v>1878.6</v>
      </c>
      <c r="FW36" s="351">
        <v>2212.65</v>
      </c>
      <c r="FX36" s="193">
        <v>2212.65</v>
      </c>
      <c r="FY36" s="351">
        <v>3305.35</v>
      </c>
      <c r="FZ36" s="193">
        <v>3305.35</v>
      </c>
      <c r="GA36" s="264"/>
      <c r="GB36" s="351">
        <v>4385</v>
      </c>
      <c r="GC36" s="193">
        <v>4385</v>
      </c>
      <c r="GD36" s="351">
        <v>1079</v>
      </c>
      <c r="GE36" s="193">
        <v>1079</v>
      </c>
      <c r="GF36" s="351">
        <v>951.65</v>
      </c>
      <c r="GG36" s="193">
        <v>951.65</v>
      </c>
      <c r="GH36" s="264"/>
      <c r="GI36" s="351">
        <v>7450</v>
      </c>
      <c r="GJ36" s="193">
        <v>7450</v>
      </c>
      <c r="GK36" s="351">
        <v>978</v>
      </c>
      <c r="GL36" s="193">
        <v>978</v>
      </c>
      <c r="GM36" s="351">
        <v>1215</v>
      </c>
      <c r="GN36" s="193">
        <v>1215</v>
      </c>
      <c r="GO36" s="351">
        <v>8053</v>
      </c>
      <c r="GP36" s="193">
        <v>8053</v>
      </c>
      <c r="GQ36" s="351">
        <v>4232</v>
      </c>
      <c r="GR36" s="193">
        <v>4232</v>
      </c>
      <c r="GS36" s="351">
        <v>3321.7</v>
      </c>
      <c r="GT36" s="193">
        <v>3321.7</v>
      </c>
      <c r="GU36" s="264"/>
      <c r="GV36" s="351">
        <v>6599</v>
      </c>
      <c r="GW36" s="193">
        <v>6599</v>
      </c>
      <c r="GX36" s="351">
        <v>9565.81</v>
      </c>
      <c r="GY36" s="193">
        <v>9565.81</v>
      </c>
      <c r="GZ36" s="351">
        <v>3114.48</v>
      </c>
      <c r="HA36" s="193">
        <v>3114.48</v>
      </c>
      <c r="HB36" s="264"/>
      <c r="HC36" s="351">
        <v>9373.74</v>
      </c>
      <c r="HD36" s="193">
        <v>9373.74</v>
      </c>
      <c r="HE36" s="351">
        <v>5875.2</v>
      </c>
      <c r="HF36" s="193">
        <v>5875.2</v>
      </c>
      <c r="HG36" s="351">
        <v>1934.1</v>
      </c>
      <c r="HH36" s="193">
        <v>1934.1</v>
      </c>
      <c r="HI36" s="264"/>
      <c r="HJ36" s="351">
        <v>10264.6</v>
      </c>
      <c r="HK36" s="193">
        <v>10264.6</v>
      </c>
      <c r="HL36" s="351">
        <v>6101.6</v>
      </c>
      <c r="HM36" s="193">
        <v>6101.6</v>
      </c>
      <c r="HN36" s="351">
        <v>2708</v>
      </c>
      <c r="HO36" s="193">
        <v>2708</v>
      </c>
      <c r="HP36" s="383"/>
      <c r="HQ36" s="351">
        <v>16610.400000000001</v>
      </c>
      <c r="HR36" s="193">
        <v>15010.4</v>
      </c>
      <c r="HS36" s="351">
        <v>5262.6</v>
      </c>
      <c r="HT36" s="193">
        <v>5262.6</v>
      </c>
      <c r="HU36" s="351">
        <v>6244.11</v>
      </c>
      <c r="HV36" s="193">
        <v>6244.11</v>
      </c>
      <c r="HW36" s="264"/>
      <c r="HX36" s="351">
        <v>5423.9</v>
      </c>
      <c r="HY36" s="193">
        <v>5423.9</v>
      </c>
      <c r="HZ36" s="351">
        <v>5729</v>
      </c>
      <c r="IA36" s="193">
        <v>5729</v>
      </c>
      <c r="IB36" s="351">
        <v>2967.4</v>
      </c>
      <c r="IC36" s="193">
        <v>2967.4</v>
      </c>
      <c r="ID36" s="264"/>
      <c r="IE36" s="351">
        <v>8609.77</v>
      </c>
      <c r="IF36" s="193">
        <v>8609.77</v>
      </c>
      <c r="IG36" s="351"/>
      <c r="IH36" s="193"/>
      <c r="II36" s="351"/>
      <c r="IJ36" s="193"/>
      <c r="IK36" s="264"/>
      <c r="IL36" s="351"/>
      <c r="IM36" s="193"/>
      <c r="IN36" s="351"/>
      <c r="IO36" s="193"/>
      <c r="IP36" s="351"/>
      <c r="IQ36" s="193"/>
    </row>
    <row r="37" spans="1:251">
      <c r="A37" s="84" t="s">
        <v>83</v>
      </c>
      <c r="B37" s="191">
        <v>208306</v>
      </c>
      <c r="C37" s="192">
        <v>180999</v>
      </c>
      <c r="D37" s="191">
        <v>175415</v>
      </c>
      <c r="E37" s="192">
        <v>173480</v>
      </c>
      <c r="F37" s="191">
        <v>242039</v>
      </c>
      <c r="G37" s="192">
        <v>241259</v>
      </c>
      <c r="H37" s="85">
        <v>168345</v>
      </c>
      <c r="I37" s="85">
        <v>144857</v>
      </c>
      <c r="J37" s="191">
        <v>62890</v>
      </c>
      <c r="K37" s="192">
        <v>62460</v>
      </c>
      <c r="L37" s="191">
        <v>140107</v>
      </c>
      <c r="M37" s="192">
        <v>130982</v>
      </c>
      <c r="N37" s="153"/>
      <c r="O37" s="191">
        <v>152001</v>
      </c>
      <c r="P37" s="192">
        <v>118058</v>
      </c>
      <c r="Q37" s="191">
        <v>102266</v>
      </c>
      <c r="R37" s="193">
        <v>99937</v>
      </c>
      <c r="S37" s="194">
        <v>135688</v>
      </c>
      <c r="T37" s="193">
        <v>123376</v>
      </c>
      <c r="U37" s="194">
        <v>131527</v>
      </c>
      <c r="V37" s="193">
        <v>121554</v>
      </c>
      <c r="W37" s="194">
        <v>147460</v>
      </c>
      <c r="X37" s="195">
        <v>120448</v>
      </c>
      <c r="Y37" s="194">
        <v>134049</v>
      </c>
      <c r="Z37" s="193">
        <v>133902</v>
      </c>
      <c r="AA37" s="194">
        <v>232520</v>
      </c>
      <c r="AB37" s="193">
        <v>199138</v>
      </c>
      <c r="AC37" s="194">
        <v>183887</v>
      </c>
      <c r="AD37" s="193">
        <v>183562</v>
      </c>
      <c r="AE37" s="194">
        <v>198630</v>
      </c>
      <c r="AF37" s="193">
        <v>198302</v>
      </c>
      <c r="AG37" s="194">
        <v>227275</v>
      </c>
      <c r="AH37" s="193">
        <v>190721</v>
      </c>
      <c r="AI37" s="194">
        <v>157813</v>
      </c>
      <c r="AJ37" s="193">
        <v>155934</v>
      </c>
      <c r="AK37" s="194">
        <v>102483</v>
      </c>
      <c r="AL37" s="193">
        <v>102413</v>
      </c>
      <c r="AM37" s="264"/>
      <c r="AN37" s="194">
        <v>138610</v>
      </c>
      <c r="AO37" s="193">
        <v>92465</v>
      </c>
      <c r="AP37" s="194">
        <v>111904</v>
      </c>
      <c r="AQ37" s="193">
        <v>108750</v>
      </c>
      <c r="AR37" s="194">
        <v>108476</v>
      </c>
      <c r="AS37" s="193">
        <v>108326</v>
      </c>
      <c r="AT37" s="194">
        <v>157350</v>
      </c>
      <c r="AU37" s="193">
        <v>139005</v>
      </c>
      <c r="AV37" s="194">
        <v>150245</v>
      </c>
      <c r="AW37" s="193">
        <v>137602</v>
      </c>
      <c r="AX37" s="194">
        <v>157539</v>
      </c>
      <c r="AY37" s="193">
        <v>156193</v>
      </c>
      <c r="AZ37" s="194">
        <v>249526</v>
      </c>
      <c r="BA37" s="193">
        <v>206868</v>
      </c>
      <c r="BB37" s="194">
        <v>203246</v>
      </c>
      <c r="BC37" s="193">
        <v>201783</v>
      </c>
      <c r="BD37" s="194">
        <v>211065</v>
      </c>
      <c r="BE37" s="193">
        <v>210369</v>
      </c>
      <c r="BF37" s="194">
        <v>238206</v>
      </c>
      <c r="BG37" s="193">
        <v>186018</v>
      </c>
      <c r="BH37" s="194">
        <v>150976</v>
      </c>
      <c r="BI37" s="193">
        <v>147966</v>
      </c>
      <c r="BJ37" s="194">
        <v>120634</v>
      </c>
      <c r="BK37" s="193">
        <v>119940</v>
      </c>
      <c r="BL37" s="264"/>
      <c r="BM37" s="194">
        <v>177555</v>
      </c>
      <c r="BN37" s="193">
        <v>108471</v>
      </c>
      <c r="BO37" s="351">
        <v>508307.96000000008</v>
      </c>
      <c r="BP37" s="193">
        <v>481183.48</v>
      </c>
      <c r="BQ37" s="351">
        <v>282603.32999999996</v>
      </c>
      <c r="BR37" s="193">
        <v>263831.47000000003</v>
      </c>
      <c r="BS37" s="351">
        <v>718775.91999999993</v>
      </c>
      <c r="BT37" s="193">
        <v>657362.64000000013</v>
      </c>
      <c r="BU37" s="351">
        <v>793291.51</v>
      </c>
      <c r="BV37" s="193">
        <v>676964.36</v>
      </c>
      <c r="BW37" s="351">
        <v>962917.89</v>
      </c>
      <c r="BX37" s="193">
        <v>898057.79</v>
      </c>
      <c r="BY37" s="351">
        <v>1204685.17</v>
      </c>
      <c r="BZ37" s="193">
        <v>1096391.24</v>
      </c>
      <c r="CA37" s="351">
        <v>1189619.8399999999</v>
      </c>
      <c r="CB37" s="193">
        <v>1089592.42</v>
      </c>
      <c r="CC37" s="351">
        <v>1306853.2300000002</v>
      </c>
      <c r="CD37" s="193">
        <v>1200332.31</v>
      </c>
      <c r="CE37" s="351">
        <v>1034172.4900000001</v>
      </c>
      <c r="CF37" s="193">
        <v>820587.55</v>
      </c>
      <c r="CG37" s="351">
        <v>929376.39</v>
      </c>
      <c r="CH37" s="193">
        <v>803251.17999999993</v>
      </c>
      <c r="CI37" s="351">
        <v>699767.25</v>
      </c>
      <c r="CJ37" s="193">
        <v>573756.13</v>
      </c>
      <c r="CK37" s="264"/>
      <c r="CL37" s="351">
        <v>698979.42</v>
      </c>
      <c r="CM37" s="193">
        <v>483272.68000000005</v>
      </c>
      <c r="CN37" s="351">
        <v>629727.32999999996</v>
      </c>
      <c r="CO37" s="193">
        <v>531691.57000000007</v>
      </c>
      <c r="CP37" s="351">
        <v>610666.23999999999</v>
      </c>
      <c r="CQ37" s="193">
        <v>524233.94</v>
      </c>
      <c r="CR37" s="351">
        <v>741934.93</v>
      </c>
      <c r="CS37" s="193">
        <v>594498.01</v>
      </c>
      <c r="CT37" s="351">
        <v>748849.06999999983</v>
      </c>
      <c r="CU37" s="193">
        <v>692377.28</v>
      </c>
      <c r="CV37" s="351">
        <v>920499.7300000001</v>
      </c>
      <c r="CW37" s="193">
        <v>868715.81</v>
      </c>
      <c r="CX37" s="351">
        <v>1109583.3099999998</v>
      </c>
      <c r="CY37" s="193">
        <v>984188.57</v>
      </c>
      <c r="CZ37" s="351">
        <v>1111861.8199999998</v>
      </c>
      <c r="DA37" s="193">
        <v>1074556.6199999999</v>
      </c>
      <c r="DB37" s="351">
        <v>1008978.67</v>
      </c>
      <c r="DC37" s="193">
        <v>934673.60000000009</v>
      </c>
      <c r="DD37" s="351">
        <v>851782.91</v>
      </c>
      <c r="DE37" s="193">
        <v>739493.08</v>
      </c>
      <c r="DF37" s="351">
        <v>710903.15</v>
      </c>
      <c r="DG37" s="193">
        <v>625017</v>
      </c>
      <c r="DH37" s="351">
        <v>487291.35</v>
      </c>
      <c r="DI37" s="193">
        <v>427275.83</v>
      </c>
      <c r="DJ37" s="264"/>
      <c r="DK37" s="351">
        <v>562398.85</v>
      </c>
      <c r="DL37" s="193">
        <v>437895.35000000003</v>
      </c>
      <c r="DM37" s="351">
        <v>379075.04000000004</v>
      </c>
      <c r="DN37" s="193">
        <v>322541.87</v>
      </c>
      <c r="DO37" s="351">
        <v>381516.31</v>
      </c>
      <c r="DP37" s="193">
        <v>326074.32</v>
      </c>
      <c r="DQ37" s="264"/>
      <c r="DR37" s="351">
        <v>445404.61</v>
      </c>
      <c r="DS37" s="193">
        <v>370386.67000000004</v>
      </c>
      <c r="DT37" s="351">
        <v>299703.33</v>
      </c>
      <c r="DU37" s="193">
        <v>260408.1</v>
      </c>
      <c r="DV37" s="351">
        <v>351506.75</v>
      </c>
      <c r="DW37" s="193">
        <v>271927.39</v>
      </c>
      <c r="DX37" s="264"/>
      <c r="DY37" s="351">
        <v>711805.23</v>
      </c>
      <c r="DZ37" s="193">
        <v>586379.9</v>
      </c>
      <c r="EA37" s="351">
        <v>677439.67000000016</v>
      </c>
      <c r="EB37" s="193">
        <v>591097.36</v>
      </c>
      <c r="EC37" s="351">
        <v>813660.65</v>
      </c>
      <c r="ED37" s="193">
        <v>735664.27</v>
      </c>
      <c r="EE37" s="264"/>
      <c r="EF37" s="351">
        <v>1025703.8400000001</v>
      </c>
      <c r="EG37" s="193">
        <v>750555.51</v>
      </c>
      <c r="EH37" s="351">
        <v>810639.46</v>
      </c>
      <c r="EI37" s="193">
        <v>648014.39999999991</v>
      </c>
      <c r="EJ37" s="351">
        <v>479437.96999999991</v>
      </c>
      <c r="EK37" s="193">
        <v>391552.45999999996</v>
      </c>
      <c r="EL37" s="264"/>
      <c r="EM37" s="351">
        <v>485350.50000000006</v>
      </c>
      <c r="EN37" s="193">
        <v>359699.33</v>
      </c>
      <c r="EO37" s="351">
        <v>404040.45999999996</v>
      </c>
      <c r="EP37" s="193">
        <v>339767.66</v>
      </c>
      <c r="EQ37" s="351">
        <v>427514.55000000005</v>
      </c>
      <c r="ER37" s="193">
        <v>370450.44</v>
      </c>
      <c r="ES37" s="264"/>
      <c r="ET37" s="351">
        <v>704126.55</v>
      </c>
      <c r="EU37" s="193">
        <v>554897.91</v>
      </c>
      <c r="EV37" s="351">
        <v>711163.85</v>
      </c>
      <c r="EW37" s="193">
        <v>625107.88000000012</v>
      </c>
      <c r="EX37" s="351">
        <v>940064.79</v>
      </c>
      <c r="EY37" s="193">
        <v>867254.97</v>
      </c>
      <c r="EZ37" s="264"/>
      <c r="FA37" s="351">
        <v>1331476.3600000001</v>
      </c>
      <c r="FB37" s="193">
        <v>1168188.3400000001</v>
      </c>
      <c r="FC37" s="351">
        <v>1360862.89</v>
      </c>
      <c r="FD37" s="193">
        <v>1265547.9100000001</v>
      </c>
      <c r="FE37" s="351">
        <v>1063912.92</v>
      </c>
      <c r="FF37" s="193">
        <v>988494.67999999993</v>
      </c>
      <c r="FG37" s="264"/>
      <c r="FH37" s="351">
        <v>839062.46000000008</v>
      </c>
      <c r="FI37" s="193">
        <v>705981.53</v>
      </c>
      <c r="FJ37" s="351">
        <v>623449.02</v>
      </c>
      <c r="FK37" s="193">
        <v>551236.01</v>
      </c>
      <c r="FL37" s="351">
        <v>403019.81000000006</v>
      </c>
      <c r="FM37" s="193">
        <v>351084.93</v>
      </c>
      <c r="FN37" s="351">
        <v>514646.94</v>
      </c>
      <c r="FO37" s="193">
        <v>435657.62</v>
      </c>
      <c r="FP37" s="351">
        <v>381207.33</v>
      </c>
      <c r="FQ37" s="193">
        <v>332156.89</v>
      </c>
      <c r="FR37" s="351">
        <v>556842.14</v>
      </c>
      <c r="FS37" s="193">
        <v>496658.28</v>
      </c>
      <c r="FT37" s="264"/>
      <c r="FU37" s="351">
        <v>521464.57999999996</v>
      </c>
      <c r="FV37" s="193">
        <v>471785.85</v>
      </c>
      <c r="FW37" s="351">
        <v>701928.15</v>
      </c>
      <c r="FX37" s="193">
        <v>627144.51</v>
      </c>
      <c r="FY37" s="351">
        <v>857728.87</v>
      </c>
      <c r="FZ37" s="193">
        <v>790606.66999999993</v>
      </c>
      <c r="GA37" s="264"/>
      <c r="GB37" s="351">
        <v>1347857.1199999999</v>
      </c>
      <c r="GC37" s="193">
        <v>1165583.01</v>
      </c>
      <c r="GD37" s="351">
        <v>1337086.0499999998</v>
      </c>
      <c r="GE37" s="193">
        <v>1227664.2299999997</v>
      </c>
      <c r="GF37" s="351">
        <v>1182504.4099999999</v>
      </c>
      <c r="GG37" s="193">
        <v>1078710.47</v>
      </c>
      <c r="GH37" s="264"/>
      <c r="GI37" s="351">
        <v>1294145.6099999999</v>
      </c>
      <c r="GJ37" s="193">
        <v>1072572.8999999999</v>
      </c>
      <c r="GK37" s="351">
        <v>901380.67</v>
      </c>
      <c r="GL37" s="193">
        <v>767407.92</v>
      </c>
      <c r="GM37" s="351">
        <v>717911.44000000006</v>
      </c>
      <c r="GN37" s="193">
        <v>607080.75</v>
      </c>
      <c r="GO37" s="351">
        <v>610163.70000000007</v>
      </c>
      <c r="GP37" s="193">
        <v>526061.4</v>
      </c>
      <c r="GQ37" s="351">
        <v>639340.05000000005</v>
      </c>
      <c r="GR37" s="193">
        <v>490591.63000000006</v>
      </c>
      <c r="GS37" s="351">
        <v>530318.9</v>
      </c>
      <c r="GT37" s="193">
        <v>449564.95</v>
      </c>
      <c r="GU37" s="264"/>
      <c r="GV37" s="351">
        <v>786799.95000000007</v>
      </c>
      <c r="GW37" s="193">
        <v>627266.45000000007</v>
      </c>
      <c r="GX37" s="351">
        <v>778794.1</v>
      </c>
      <c r="GY37" s="193">
        <v>671282.96</v>
      </c>
      <c r="GZ37" s="351">
        <v>1041045.7500000001</v>
      </c>
      <c r="HA37" s="193">
        <v>901670.2300000001</v>
      </c>
      <c r="HB37" s="264"/>
      <c r="HC37" s="351">
        <v>1575020.0699999998</v>
      </c>
      <c r="HD37" s="193">
        <v>1303290.6499999999</v>
      </c>
      <c r="HE37" s="351">
        <v>1473598.8599999999</v>
      </c>
      <c r="HF37" s="193">
        <v>1261900.1700000002</v>
      </c>
      <c r="HG37" s="351">
        <v>1037038.9099999999</v>
      </c>
      <c r="HH37" s="193">
        <v>892325.79</v>
      </c>
      <c r="HI37" s="264"/>
      <c r="HJ37" s="351">
        <v>1086281.32</v>
      </c>
      <c r="HK37" s="193">
        <v>896970.32000000007</v>
      </c>
      <c r="HL37" s="351">
        <v>904047.15000000014</v>
      </c>
      <c r="HM37" s="193">
        <v>754457.82000000007</v>
      </c>
      <c r="HN37" s="351">
        <v>640332.19000000018</v>
      </c>
      <c r="HO37" s="193">
        <v>534006.14</v>
      </c>
      <c r="HP37" s="383"/>
      <c r="HQ37" s="351">
        <v>630688.39999999991</v>
      </c>
      <c r="HR37" s="193">
        <v>438124.92000000004</v>
      </c>
      <c r="HS37" s="351">
        <v>553963.83000000007</v>
      </c>
      <c r="HT37" s="193">
        <v>423649.39</v>
      </c>
      <c r="HU37" s="351">
        <v>596667.97</v>
      </c>
      <c r="HV37" s="193">
        <v>464507.09</v>
      </c>
      <c r="HW37" s="264"/>
      <c r="HX37" s="351">
        <v>748632.26</v>
      </c>
      <c r="HY37" s="193">
        <v>586936.12</v>
      </c>
      <c r="HZ37" s="351">
        <v>871845.71999999986</v>
      </c>
      <c r="IA37" s="193">
        <v>680439.6399999999</v>
      </c>
      <c r="IB37" s="351">
        <v>919942.37</v>
      </c>
      <c r="IC37" s="193">
        <v>771774.9800000001</v>
      </c>
      <c r="ID37" s="264"/>
      <c r="IE37" s="351">
        <v>1672443.02</v>
      </c>
      <c r="IF37" s="193">
        <v>1391454.4000000001</v>
      </c>
      <c r="IG37" s="351"/>
      <c r="IH37" s="193"/>
      <c r="II37" s="351"/>
      <c r="IJ37" s="193"/>
      <c r="IK37" s="264"/>
      <c r="IL37" s="351"/>
      <c r="IM37" s="193"/>
      <c r="IN37" s="351"/>
      <c r="IO37" s="193"/>
      <c r="IP37" s="351"/>
      <c r="IQ37" s="193"/>
    </row>
    <row r="38" spans="1:251" ht="13.5" thickBot="1">
      <c r="A38" s="84" t="s">
        <v>84</v>
      </c>
      <c r="B38" s="191">
        <v>3508939</v>
      </c>
      <c r="C38" s="192">
        <v>3153252</v>
      </c>
      <c r="D38" s="191">
        <v>2893933</v>
      </c>
      <c r="E38" s="192">
        <v>2681059</v>
      </c>
      <c r="F38" s="191">
        <v>2677114</v>
      </c>
      <c r="G38" s="192">
        <v>2536596</v>
      </c>
      <c r="H38" s="85">
        <v>2546084</v>
      </c>
      <c r="I38" s="85">
        <v>2154971</v>
      </c>
      <c r="J38" s="191">
        <v>1119363</v>
      </c>
      <c r="K38" s="192">
        <v>939297</v>
      </c>
      <c r="L38" s="191">
        <v>2265411</v>
      </c>
      <c r="M38" s="192">
        <v>2007255</v>
      </c>
      <c r="N38" s="153"/>
      <c r="O38" s="201">
        <v>1645247</v>
      </c>
      <c r="P38" s="202">
        <v>1390858</v>
      </c>
      <c r="Q38" s="191">
        <v>774142</v>
      </c>
      <c r="R38" s="193">
        <v>620905</v>
      </c>
      <c r="S38" s="194">
        <v>2762559</v>
      </c>
      <c r="T38" s="193">
        <v>2490212</v>
      </c>
      <c r="U38" s="194">
        <v>2176876</v>
      </c>
      <c r="V38" s="193">
        <v>1907412</v>
      </c>
      <c r="W38" s="194">
        <v>2544337</v>
      </c>
      <c r="X38" s="195">
        <v>2236440</v>
      </c>
      <c r="Y38" s="194">
        <v>2591176</v>
      </c>
      <c r="Z38" s="193">
        <v>2299062</v>
      </c>
      <c r="AA38" s="194">
        <v>3535718</v>
      </c>
      <c r="AB38" s="193">
        <v>3226821</v>
      </c>
      <c r="AC38" s="194">
        <v>3362281</v>
      </c>
      <c r="AD38" s="193">
        <v>3101885</v>
      </c>
      <c r="AE38" s="194">
        <v>3267984</v>
      </c>
      <c r="AF38" s="193">
        <v>2883968</v>
      </c>
      <c r="AG38" s="194">
        <v>2980327</v>
      </c>
      <c r="AH38" s="193">
        <v>2675530</v>
      </c>
      <c r="AI38" s="194">
        <v>2774720</v>
      </c>
      <c r="AJ38" s="193">
        <v>2477789</v>
      </c>
      <c r="AK38" s="194">
        <v>1844181</v>
      </c>
      <c r="AL38" s="193">
        <v>1626522</v>
      </c>
      <c r="AM38" s="264"/>
      <c r="AN38" s="194">
        <v>1259450</v>
      </c>
      <c r="AO38" s="193">
        <v>977855</v>
      </c>
      <c r="AP38" s="194">
        <v>1033531</v>
      </c>
      <c r="AQ38" s="193">
        <v>964152</v>
      </c>
      <c r="AR38" s="194">
        <v>2253078</v>
      </c>
      <c r="AS38" s="193">
        <v>1857725</v>
      </c>
      <c r="AT38" s="194">
        <v>2245659</v>
      </c>
      <c r="AU38" s="193">
        <v>1955357</v>
      </c>
      <c r="AV38" s="194">
        <v>2446108</v>
      </c>
      <c r="AW38" s="193">
        <v>2108776</v>
      </c>
      <c r="AX38" s="194">
        <v>2888539</v>
      </c>
      <c r="AY38" s="193">
        <v>2604106</v>
      </c>
      <c r="AZ38" s="194">
        <v>3812275</v>
      </c>
      <c r="BA38" s="193">
        <v>3499329</v>
      </c>
      <c r="BB38" s="194">
        <v>3547869</v>
      </c>
      <c r="BC38" s="193">
        <v>3266371</v>
      </c>
      <c r="BD38" s="194">
        <v>3763035</v>
      </c>
      <c r="BE38" s="193">
        <v>3440393</v>
      </c>
      <c r="BF38" s="194">
        <v>3840290</v>
      </c>
      <c r="BG38" s="193">
        <v>3454669</v>
      </c>
      <c r="BH38" s="194">
        <v>2435838</v>
      </c>
      <c r="BI38" s="193">
        <v>2144296</v>
      </c>
      <c r="BJ38" s="194">
        <v>1778265</v>
      </c>
      <c r="BK38" s="193">
        <v>1504871</v>
      </c>
      <c r="BL38" s="264"/>
      <c r="BM38" s="194">
        <v>1905530</v>
      </c>
      <c r="BN38" s="193">
        <v>1565621</v>
      </c>
      <c r="BO38" s="351">
        <v>1422348.2599999998</v>
      </c>
      <c r="BP38" s="193">
        <v>1215641.17</v>
      </c>
      <c r="BQ38" s="351">
        <v>1679021.1599999992</v>
      </c>
      <c r="BR38" s="193">
        <v>1396072.0999999999</v>
      </c>
      <c r="BS38" s="351">
        <v>2427265.52</v>
      </c>
      <c r="BT38" s="193">
        <v>2169963.3899999997</v>
      </c>
      <c r="BU38" s="351">
        <v>2462969.8200000003</v>
      </c>
      <c r="BV38" s="193">
        <v>2052499.0600000003</v>
      </c>
      <c r="BW38" s="351">
        <v>2856843.8499999996</v>
      </c>
      <c r="BX38" s="193">
        <v>2607208.9899999993</v>
      </c>
      <c r="BY38" s="351">
        <v>4098106.6400000006</v>
      </c>
      <c r="BZ38" s="193">
        <v>3681044.12</v>
      </c>
      <c r="CA38" s="351">
        <v>3483445.24</v>
      </c>
      <c r="CB38" s="193">
        <v>3266005.74</v>
      </c>
      <c r="CC38" s="351">
        <v>3525381.27</v>
      </c>
      <c r="CD38" s="193">
        <v>3223736.44</v>
      </c>
      <c r="CE38" s="351">
        <v>3416386.6</v>
      </c>
      <c r="CF38" s="193">
        <v>3004810.6700000004</v>
      </c>
      <c r="CG38" s="351">
        <v>2416158.92</v>
      </c>
      <c r="CH38" s="193">
        <v>2168393.5499999998</v>
      </c>
      <c r="CI38" s="351">
        <v>1902869.81</v>
      </c>
      <c r="CJ38" s="193">
        <v>1645367.58</v>
      </c>
      <c r="CK38" s="264"/>
      <c r="CL38" s="351">
        <v>1828730.2400000002</v>
      </c>
      <c r="CM38" s="193">
        <v>1489458.5600000003</v>
      </c>
      <c r="CN38" s="351">
        <v>1624040.29</v>
      </c>
      <c r="CO38" s="193">
        <v>1419264.19</v>
      </c>
      <c r="CP38" s="351">
        <v>1554130.5600000003</v>
      </c>
      <c r="CQ38" s="193">
        <v>1332054.2600000002</v>
      </c>
      <c r="CR38" s="351">
        <v>2361559.8899999997</v>
      </c>
      <c r="CS38" s="193">
        <v>1990883.2499999993</v>
      </c>
      <c r="CT38" s="351">
        <v>2530337.64</v>
      </c>
      <c r="CU38" s="193">
        <v>2132798.7000000002</v>
      </c>
      <c r="CV38" s="351">
        <v>3036823.88</v>
      </c>
      <c r="CW38" s="193">
        <v>2727212.9899999998</v>
      </c>
      <c r="CX38" s="351">
        <v>4408077.4300000006</v>
      </c>
      <c r="CY38" s="193">
        <v>3958785.6399999997</v>
      </c>
      <c r="CZ38" s="351">
        <v>3526218.4399999995</v>
      </c>
      <c r="DA38" s="193">
        <v>3242830.69</v>
      </c>
      <c r="DB38" s="351">
        <v>3127023.51</v>
      </c>
      <c r="DC38" s="193">
        <v>2882301.27</v>
      </c>
      <c r="DD38" s="351">
        <v>3801311.2300000009</v>
      </c>
      <c r="DE38" s="193">
        <v>3372855.4000000004</v>
      </c>
      <c r="DF38" s="351">
        <v>2416496.33</v>
      </c>
      <c r="DG38" s="193">
        <v>2144790.42</v>
      </c>
      <c r="DH38" s="351">
        <v>2134422.14</v>
      </c>
      <c r="DI38" s="193">
        <v>1747875.51</v>
      </c>
      <c r="DJ38" s="264"/>
      <c r="DK38" s="351">
        <v>2408372.92</v>
      </c>
      <c r="DL38" s="193">
        <v>1845232.3399999999</v>
      </c>
      <c r="DM38" s="351">
        <v>1817933.7000000002</v>
      </c>
      <c r="DN38" s="193">
        <v>1439339.22</v>
      </c>
      <c r="DO38" s="351">
        <v>1806748.4100000001</v>
      </c>
      <c r="DP38" s="193">
        <v>1440817.56</v>
      </c>
      <c r="DQ38" s="264"/>
      <c r="DR38" s="351">
        <v>2123003.27</v>
      </c>
      <c r="DS38" s="193">
        <v>1595176.1300000001</v>
      </c>
      <c r="DT38" s="351">
        <v>830904.34</v>
      </c>
      <c r="DU38" s="193">
        <v>552492.75000000012</v>
      </c>
      <c r="DV38" s="351">
        <v>1306961.2399999998</v>
      </c>
      <c r="DW38" s="193">
        <v>985398.75</v>
      </c>
      <c r="DX38" s="264"/>
      <c r="DY38" s="351">
        <v>3203460.1399999992</v>
      </c>
      <c r="DZ38" s="193">
        <v>2597810.5299999998</v>
      </c>
      <c r="EA38" s="351">
        <v>3511171.72</v>
      </c>
      <c r="EB38" s="193">
        <v>2957890.76</v>
      </c>
      <c r="EC38" s="351">
        <v>3569171.83</v>
      </c>
      <c r="ED38" s="193">
        <v>2982906.9999999995</v>
      </c>
      <c r="EE38" s="264"/>
      <c r="EF38" s="351">
        <v>4856701.9099999992</v>
      </c>
      <c r="EG38" s="193">
        <v>4030483.0299999993</v>
      </c>
      <c r="EH38" s="351">
        <v>2982148.3100000005</v>
      </c>
      <c r="EI38" s="193">
        <v>2480919.5699999998</v>
      </c>
      <c r="EJ38" s="351">
        <v>1994820.68</v>
      </c>
      <c r="EK38" s="193">
        <v>1600905.91</v>
      </c>
      <c r="EL38" s="264"/>
      <c r="EM38" s="351">
        <v>2435006.0499999998</v>
      </c>
      <c r="EN38" s="193">
        <v>1845625.2100000002</v>
      </c>
      <c r="EO38" s="351">
        <v>1972945.7200000002</v>
      </c>
      <c r="EP38" s="193">
        <v>1568680.6900000002</v>
      </c>
      <c r="EQ38" s="351">
        <v>2000406.1800000002</v>
      </c>
      <c r="ER38" s="193">
        <v>1613488.18</v>
      </c>
      <c r="ES38" s="264"/>
      <c r="ET38" s="351">
        <v>3620165.5699999994</v>
      </c>
      <c r="EU38" s="193">
        <v>2842373.9899999993</v>
      </c>
      <c r="EV38" s="351">
        <v>3386183.7199999997</v>
      </c>
      <c r="EW38" s="193">
        <v>2823035.9299999997</v>
      </c>
      <c r="EX38" s="351">
        <v>4240267.8</v>
      </c>
      <c r="EY38" s="193">
        <v>3533645.7999999993</v>
      </c>
      <c r="EZ38" s="264"/>
      <c r="FA38" s="351">
        <v>6643127.7599999998</v>
      </c>
      <c r="FB38" s="193">
        <v>5529132.3400000008</v>
      </c>
      <c r="FC38" s="351">
        <v>5921614.290000001</v>
      </c>
      <c r="FD38" s="193">
        <v>5020529.67</v>
      </c>
      <c r="FE38" s="351">
        <v>5196764.95</v>
      </c>
      <c r="FF38" s="193">
        <v>4335013.4099999992</v>
      </c>
      <c r="FG38" s="264"/>
      <c r="FH38" s="351">
        <v>5595246.5700000012</v>
      </c>
      <c r="FI38" s="193">
        <v>4522376.96</v>
      </c>
      <c r="FJ38" s="351">
        <v>2846259.12</v>
      </c>
      <c r="FK38" s="193">
        <v>2283348.84</v>
      </c>
      <c r="FL38" s="351">
        <v>2383175.4200000004</v>
      </c>
      <c r="FM38" s="193">
        <v>1825962.74</v>
      </c>
      <c r="FN38" s="351">
        <v>3414652.07</v>
      </c>
      <c r="FO38" s="193">
        <v>2503327.7399999993</v>
      </c>
      <c r="FP38" s="351">
        <v>2435725.42</v>
      </c>
      <c r="FQ38" s="193">
        <v>1879745.19</v>
      </c>
      <c r="FR38" s="351">
        <v>2519518.0099999998</v>
      </c>
      <c r="FS38" s="193">
        <v>1980090.5999999999</v>
      </c>
      <c r="FT38" s="264"/>
      <c r="FU38" s="351">
        <v>4393004.1099999985</v>
      </c>
      <c r="FV38" s="193">
        <v>3349537.6499999994</v>
      </c>
      <c r="FW38" s="351">
        <v>4197423.26</v>
      </c>
      <c r="FX38" s="193">
        <v>3390714.1499999994</v>
      </c>
      <c r="FY38" s="351">
        <v>4652224.37</v>
      </c>
      <c r="FZ38" s="193">
        <v>3943315.34</v>
      </c>
      <c r="GA38" s="264"/>
      <c r="GB38" s="351">
        <v>7480052.7500000009</v>
      </c>
      <c r="GC38" s="193">
        <v>6132142.9199999999</v>
      </c>
      <c r="GD38" s="351">
        <v>6713604.9699999988</v>
      </c>
      <c r="GE38" s="193">
        <v>5632453.71</v>
      </c>
      <c r="GF38" s="351">
        <v>5091388.76</v>
      </c>
      <c r="GG38" s="193">
        <v>4291567.8</v>
      </c>
      <c r="GH38" s="264"/>
      <c r="GI38" s="351">
        <v>6929609.089999998</v>
      </c>
      <c r="GJ38" s="193">
        <v>5464892.6799999997</v>
      </c>
      <c r="GK38" s="351">
        <v>3912834.1999999997</v>
      </c>
      <c r="GL38" s="193">
        <v>3196912.5500000003</v>
      </c>
      <c r="GM38" s="351">
        <v>3255636.5300000007</v>
      </c>
      <c r="GN38" s="193">
        <v>2642150.7600000002</v>
      </c>
      <c r="GO38" s="351">
        <v>3963468.8099999996</v>
      </c>
      <c r="GP38" s="193">
        <v>3025235.0300000003</v>
      </c>
      <c r="GQ38" s="351">
        <v>2346881.39</v>
      </c>
      <c r="GR38" s="193">
        <v>1779388.8299999996</v>
      </c>
      <c r="GS38" s="351">
        <v>2583180.8800000004</v>
      </c>
      <c r="GT38" s="193">
        <v>2017381.1800000002</v>
      </c>
      <c r="GU38" s="264"/>
      <c r="GV38" s="351">
        <v>4675751.24</v>
      </c>
      <c r="GW38" s="193">
        <v>3672141.2899999991</v>
      </c>
      <c r="GX38" s="351">
        <v>3540894.6700000009</v>
      </c>
      <c r="GY38" s="193">
        <v>2707703.8400000003</v>
      </c>
      <c r="GZ38" s="351">
        <v>4804026.6000000006</v>
      </c>
      <c r="HA38" s="193">
        <v>3934903.4699999997</v>
      </c>
      <c r="HB38" s="264"/>
      <c r="HC38" s="351">
        <v>8288659.4100000029</v>
      </c>
      <c r="HD38" s="193">
        <v>6775566.9399999995</v>
      </c>
      <c r="HE38" s="351">
        <v>6201856.2400000002</v>
      </c>
      <c r="HF38" s="193">
        <v>4713775.2600000007</v>
      </c>
      <c r="HG38" s="351">
        <v>5343143.55</v>
      </c>
      <c r="HH38" s="193">
        <v>4203897.37</v>
      </c>
      <c r="HI38" s="264"/>
      <c r="HJ38" s="351">
        <v>7296694.7700000014</v>
      </c>
      <c r="HK38" s="193">
        <v>5766344.6500000022</v>
      </c>
      <c r="HL38" s="351">
        <v>4094314.59</v>
      </c>
      <c r="HM38" s="193">
        <v>3169264.75</v>
      </c>
      <c r="HN38" s="351">
        <v>2910339.15</v>
      </c>
      <c r="HO38" s="193">
        <v>2167685.1799999997</v>
      </c>
      <c r="HP38" s="383"/>
      <c r="HQ38" s="351">
        <v>4429803.38</v>
      </c>
      <c r="HR38" s="193">
        <v>3266001.4299999997</v>
      </c>
      <c r="HS38" s="351">
        <v>2830464.5400000005</v>
      </c>
      <c r="HT38" s="193">
        <v>1932808.6600000001</v>
      </c>
      <c r="HU38" s="351">
        <v>2839757.7700000005</v>
      </c>
      <c r="HV38" s="193">
        <v>2168978.8600000003</v>
      </c>
      <c r="HW38" s="264"/>
      <c r="HX38" s="351">
        <v>4822517.93</v>
      </c>
      <c r="HY38" s="193">
        <v>3656316.3</v>
      </c>
      <c r="HZ38" s="351">
        <v>4207221.09</v>
      </c>
      <c r="IA38" s="193">
        <v>3170326.94</v>
      </c>
      <c r="IB38" s="351">
        <v>4964400.9400000004</v>
      </c>
      <c r="IC38" s="193">
        <v>4054119.15</v>
      </c>
      <c r="ID38" s="264"/>
      <c r="IE38" s="351">
        <v>7795034.5700000003</v>
      </c>
      <c r="IF38" s="193">
        <v>6419565.6799999997</v>
      </c>
      <c r="IG38" s="351"/>
      <c r="IH38" s="193"/>
      <c r="II38" s="351"/>
      <c r="IJ38" s="193"/>
      <c r="IK38" s="264"/>
      <c r="IL38" s="351"/>
      <c r="IM38" s="193"/>
      <c r="IN38" s="351"/>
      <c r="IO38" s="193"/>
      <c r="IP38" s="351"/>
      <c r="IQ38" s="193"/>
    </row>
    <row r="39" spans="1:251" ht="13.5" thickBot="1">
      <c r="A39" s="86" t="s">
        <v>85</v>
      </c>
      <c r="B39" s="203">
        <f>SUM(B33:B38)</f>
        <v>5204641</v>
      </c>
      <c r="C39" s="204">
        <f t="shared" ref="C39:AL39" si="151">SUM(C33:C38)</f>
        <v>4714047</v>
      </c>
      <c r="D39" s="203">
        <f>SUM(D33:D38)</f>
        <v>4685740</v>
      </c>
      <c r="E39" s="204">
        <f t="shared" si="151"/>
        <v>4423332</v>
      </c>
      <c r="F39" s="203">
        <f>SUM(F33:F38)</f>
        <v>4271217</v>
      </c>
      <c r="G39" s="204">
        <f t="shared" si="151"/>
        <v>4046845</v>
      </c>
      <c r="H39" s="87">
        <f>SUM(H33:H38)</f>
        <v>4048877</v>
      </c>
      <c r="I39" s="88">
        <f t="shared" si="151"/>
        <v>3542726</v>
      </c>
      <c r="J39" s="205">
        <f>SUM(J33:J38)</f>
        <v>1819656</v>
      </c>
      <c r="K39" s="204">
        <f t="shared" si="151"/>
        <v>1608016</v>
      </c>
      <c r="L39" s="205">
        <f>SUM(L33:L38)</f>
        <v>3448754</v>
      </c>
      <c r="M39" s="204">
        <f t="shared" si="151"/>
        <v>3106254</v>
      </c>
      <c r="N39" s="158"/>
      <c r="O39" s="203">
        <f>SUM(O33:O38)</f>
        <v>2695606</v>
      </c>
      <c r="P39" s="204">
        <f t="shared" si="151"/>
        <v>2338148</v>
      </c>
      <c r="Q39" s="203">
        <f>SUM(Q33:Q38)</f>
        <v>1211362</v>
      </c>
      <c r="R39" s="204">
        <f t="shared" si="151"/>
        <v>1032350</v>
      </c>
      <c r="S39" s="205">
        <f>SUM(S33:S38)</f>
        <v>3938243</v>
      </c>
      <c r="T39" s="204">
        <f t="shared" si="151"/>
        <v>3575018</v>
      </c>
      <c r="U39" s="205">
        <f>SUM(U33:U38)</f>
        <v>3239180</v>
      </c>
      <c r="V39" s="204">
        <f t="shared" si="151"/>
        <v>2877785</v>
      </c>
      <c r="W39" s="205">
        <f>SUM(W33:W38)</f>
        <v>3753130</v>
      </c>
      <c r="X39" s="204">
        <f t="shared" si="151"/>
        <v>3342297</v>
      </c>
      <c r="Y39" s="203">
        <f>SUM(Y33:Y38)</f>
        <v>3837849</v>
      </c>
      <c r="Z39" s="204">
        <f t="shared" si="151"/>
        <v>3499008</v>
      </c>
      <c r="AA39" s="203">
        <f>SUM(AA33:AA38)</f>
        <v>5478574</v>
      </c>
      <c r="AB39" s="206">
        <f t="shared" si="151"/>
        <v>5025579</v>
      </c>
      <c r="AC39" s="203">
        <f t="shared" ref="AC39:AI39" si="152">SUM(AC32:AC38)</f>
        <v>5124072</v>
      </c>
      <c r="AD39" s="206">
        <f t="shared" si="152"/>
        <v>4794938</v>
      </c>
      <c r="AE39" s="203">
        <f t="shared" si="152"/>
        <v>5124127</v>
      </c>
      <c r="AF39" s="204">
        <f t="shared" si="152"/>
        <v>4669891</v>
      </c>
      <c r="AG39" s="203">
        <f t="shared" si="152"/>
        <v>4666494</v>
      </c>
      <c r="AH39" s="204">
        <f t="shared" si="152"/>
        <v>4212685</v>
      </c>
      <c r="AI39" s="203">
        <f t="shared" si="152"/>
        <v>4067658</v>
      </c>
      <c r="AJ39" s="204">
        <f t="shared" si="151"/>
        <v>3713108</v>
      </c>
      <c r="AK39" s="203">
        <f>SUM(AK32:AK38)</f>
        <v>2829260</v>
      </c>
      <c r="AL39" s="204">
        <f t="shared" si="151"/>
        <v>2579618</v>
      </c>
      <c r="AM39" s="264"/>
      <c r="AN39" s="203">
        <f>SUM(AN32:AN38)</f>
        <v>2076932</v>
      </c>
      <c r="AO39" s="204">
        <f t="shared" ref="AO39" si="153">SUM(AO33:AO38)</f>
        <v>1674499</v>
      </c>
      <c r="AP39" s="203">
        <f t="shared" ref="AP39:BK39" si="154">SUM(AP32:AP38)</f>
        <v>1549245</v>
      </c>
      <c r="AQ39" s="204">
        <f t="shared" si="154"/>
        <v>1451267</v>
      </c>
      <c r="AR39" s="203">
        <f t="shared" si="154"/>
        <v>3299775</v>
      </c>
      <c r="AS39" s="204">
        <f t="shared" si="154"/>
        <v>2814860</v>
      </c>
      <c r="AT39" s="203">
        <f t="shared" si="154"/>
        <v>3391938</v>
      </c>
      <c r="AU39" s="204">
        <f t="shared" si="154"/>
        <v>2999803</v>
      </c>
      <c r="AV39" s="203">
        <f t="shared" si="154"/>
        <v>3583116</v>
      </c>
      <c r="AW39" s="204">
        <f t="shared" si="154"/>
        <v>3141674</v>
      </c>
      <c r="AX39" s="203">
        <f t="shared" si="154"/>
        <v>4306265</v>
      </c>
      <c r="AY39" s="204">
        <f t="shared" si="154"/>
        <v>3952635</v>
      </c>
      <c r="AZ39" s="203">
        <f t="shared" si="154"/>
        <v>5793501</v>
      </c>
      <c r="BA39" s="204">
        <f t="shared" si="154"/>
        <v>5344439</v>
      </c>
      <c r="BB39" s="203">
        <f t="shared" si="154"/>
        <v>5618545</v>
      </c>
      <c r="BC39" s="204">
        <f t="shared" si="154"/>
        <v>5264454</v>
      </c>
      <c r="BD39" s="203">
        <f t="shared" si="154"/>
        <v>5855107</v>
      </c>
      <c r="BE39" s="204">
        <f t="shared" si="154"/>
        <v>5494211</v>
      </c>
      <c r="BF39" s="203">
        <f t="shared" si="154"/>
        <v>5466527</v>
      </c>
      <c r="BG39" s="204">
        <f t="shared" si="154"/>
        <v>4944115</v>
      </c>
      <c r="BH39" s="203">
        <f t="shared" si="154"/>
        <v>3698803</v>
      </c>
      <c r="BI39" s="204">
        <f t="shared" si="154"/>
        <v>3354449</v>
      </c>
      <c r="BJ39" s="203">
        <f t="shared" si="154"/>
        <v>2717294</v>
      </c>
      <c r="BK39" s="204">
        <f t="shared" si="154"/>
        <v>2396966</v>
      </c>
      <c r="BL39" s="264"/>
      <c r="BM39" s="203">
        <f t="shared" ref="BM39:CJ39" si="155">SUM(BM32:BM38)</f>
        <v>2811779</v>
      </c>
      <c r="BN39" s="204">
        <f t="shared" si="155"/>
        <v>2324632</v>
      </c>
      <c r="BO39" s="203">
        <f t="shared" si="155"/>
        <v>2303668.4</v>
      </c>
      <c r="BP39" s="204">
        <f t="shared" si="155"/>
        <v>2014617.2999999998</v>
      </c>
      <c r="BQ39" s="203">
        <f t="shared" si="155"/>
        <v>2506633.7699999991</v>
      </c>
      <c r="BR39" s="204">
        <f t="shared" si="155"/>
        <v>2145305.2299999995</v>
      </c>
      <c r="BS39" s="203">
        <f t="shared" si="155"/>
        <v>3749491.1</v>
      </c>
      <c r="BT39" s="204">
        <f t="shared" si="155"/>
        <v>3324105.51</v>
      </c>
      <c r="BU39" s="203">
        <f t="shared" si="155"/>
        <v>3929709.9200000004</v>
      </c>
      <c r="BV39" s="204">
        <f t="shared" si="155"/>
        <v>3337077.5600000005</v>
      </c>
      <c r="BW39" s="203">
        <f t="shared" si="155"/>
        <v>4606139.09</v>
      </c>
      <c r="BX39" s="204">
        <f t="shared" si="155"/>
        <v>4244703.6999999993</v>
      </c>
      <c r="BY39" s="203">
        <f t="shared" si="155"/>
        <v>6587599.4600000009</v>
      </c>
      <c r="BZ39" s="204">
        <f t="shared" si="155"/>
        <v>5899496.3399999999</v>
      </c>
      <c r="CA39" s="203">
        <f t="shared" si="155"/>
        <v>5794350.1299999999</v>
      </c>
      <c r="CB39" s="204">
        <f t="shared" si="155"/>
        <v>5422259.1699999999</v>
      </c>
      <c r="CC39" s="203">
        <f t="shared" si="155"/>
        <v>5944072.2000000011</v>
      </c>
      <c r="CD39" s="204">
        <f t="shared" si="155"/>
        <v>5471538.54</v>
      </c>
      <c r="CE39" s="203">
        <f t="shared" si="155"/>
        <v>5569466.5899999999</v>
      </c>
      <c r="CF39" s="204">
        <f t="shared" si="155"/>
        <v>4812058.9400000004</v>
      </c>
      <c r="CG39" s="203">
        <f t="shared" si="155"/>
        <v>4044694.4299999997</v>
      </c>
      <c r="CH39" s="204">
        <f t="shared" si="155"/>
        <v>3633324.84</v>
      </c>
      <c r="CI39" s="203">
        <f t="shared" si="155"/>
        <v>3108387.62</v>
      </c>
      <c r="CJ39" s="204">
        <f t="shared" si="155"/>
        <v>2692247.39</v>
      </c>
      <c r="CK39" s="264"/>
      <c r="CL39" s="203">
        <f t="shared" ref="CL39:CM39" si="156">SUM(CL32:CL38)</f>
        <v>3046417.75</v>
      </c>
      <c r="CM39" s="204">
        <f t="shared" si="156"/>
        <v>2398069.08</v>
      </c>
      <c r="CN39" s="203">
        <f t="shared" ref="CN39:CO39" si="157">SUM(CN32:CN38)</f>
        <v>2640737.16</v>
      </c>
      <c r="CO39" s="204">
        <f t="shared" si="157"/>
        <v>2307357.9299999997</v>
      </c>
      <c r="CP39" s="203">
        <f t="shared" ref="CP39:CQ39" si="158">SUM(CP32:CP38)</f>
        <v>2542639.54</v>
      </c>
      <c r="CQ39" s="204">
        <f t="shared" si="158"/>
        <v>2160454.5500000003</v>
      </c>
      <c r="CR39" s="203">
        <f t="shared" ref="CR39:CS39" si="159">SUM(CR32:CR38)</f>
        <v>3785260.07</v>
      </c>
      <c r="CS39" s="204">
        <f t="shared" si="159"/>
        <v>3158298.1899999995</v>
      </c>
      <c r="CT39" s="203">
        <f t="shared" ref="CT39:CU39" si="160">SUM(CT32:CT38)</f>
        <v>4014000.19</v>
      </c>
      <c r="CU39" s="204">
        <f t="shared" si="160"/>
        <v>3503041.54</v>
      </c>
      <c r="CV39" s="203">
        <f t="shared" ref="CV39:CW39" si="161">SUM(CV32:CV38)</f>
        <v>4799343.76</v>
      </c>
      <c r="CW39" s="204">
        <f t="shared" si="161"/>
        <v>4391208.38</v>
      </c>
      <c r="CX39" s="203">
        <f t="shared" ref="CX39:CY39" si="162">SUM(CX32:CX38)</f>
        <v>6734468.4300000006</v>
      </c>
      <c r="CY39" s="204">
        <f t="shared" si="162"/>
        <v>6023153.1199999992</v>
      </c>
      <c r="CZ39" s="203">
        <f t="shared" ref="CZ39:DA39" si="163">SUM(CZ32:CZ38)</f>
        <v>5864742.8299999991</v>
      </c>
      <c r="DA39" s="204">
        <f t="shared" si="163"/>
        <v>5510673.9199999999</v>
      </c>
      <c r="DB39" s="203">
        <f t="shared" ref="DB39:DC39" si="164">SUM(DB32:DB38)</f>
        <v>5293654.17</v>
      </c>
      <c r="DC39" s="204">
        <f t="shared" si="164"/>
        <v>4936033.13</v>
      </c>
      <c r="DD39" s="203">
        <f t="shared" ref="DD39:DE39" si="165">SUM(DD32:DD38)</f>
        <v>5873120.6900000013</v>
      </c>
      <c r="DE39" s="204">
        <f t="shared" si="165"/>
        <v>5212675.84</v>
      </c>
      <c r="DF39" s="203">
        <f t="shared" ref="DF39:DG39" si="166">SUM(DF32:DF38)</f>
        <v>3947180.87</v>
      </c>
      <c r="DG39" s="204">
        <f t="shared" si="166"/>
        <v>3543173.61</v>
      </c>
      <c r="DH39" s="203">
        <f t="shared" ref="DH39:DI39" si="167">SUM(DH32:DH38)</f>
        <v>3237683.29</v>
      </c>
      <c r="DI39" s="204">
        <f t="shared" si="167"/>
        <v>2747204.1100000003</v>
      </c>
      <c r="DJ39" s="264"/>
      <c r="DK39" s="203">
        <f t="shared" ref="DK39:DL39" si="168">SUM(DK32:DK38)</f>
        <v>3701864.9899999998</v>
      </c>
      <c r="DL39" s="204">
        <f t="shared" si="168"/>
        <v>2863830.4699999997</v>
      </c>
      <c r="DM39" s="203">
        <f t="shared" ref="DM39:DN39" si="169">SUM(DM32:DM38)</f>
        <v>2791341.35</v>
      </c>
      <c r="DN39" s="204">
        <f t="shared" si="169"/>
        <v>2296314.96</v>
      </c>
      <c r="DO39" s="203">
        <f t="shared" ref="DO39:DP39" si="170">SUM(DO32:DO38)</f>
        <v>2701974.49</v>
      </c>
      <c r="DP39" s="204">
        <f t="shared" si="170"/>
        <v>2224423.1500000004</v>
      </c>
      <c r="DQ39" s="264"/>
      <c r="DR39" s="203">
        <f t="shared" ref="DR39:DS39" si="171">SUM(DR32:DR38)</f>
        <v>3301623.37</v>
      </c>
      <c r="DS39" s="204">
        <f t="shared" si="171"/>
        <v>2495934.3200000003</v>
      </c>
      <c r="DT39" s="203">
        <f t="shared" ref="DT39:DU39" si="172">SUM(DT32:DT38)</f>
        <v>1428054.0299999998</v>
      </c>
      <c r="DU39" s="204">
        <f t="shared" si="172"/>
        <v>1066316.9300000002</v>
      </c>
      <c r="DV39" s="203">
        <f t="shared" ref="DV39:DW39" si="173">SUM(DV32:DV38)</f>
        <v>2188356.5199999996</v>
      </c>
      <c r="DW39" s="204">
        <f t="shared" si="173"/>
        <v>1731456.9700000002</v>
      </c>
      <c r="DX39" s="264"/>
      <c r="DY39" s="203">
        <f t="shared" ref="DY39:DZ39" si="174">SUM(DY32:DY38)</f>
        <v>5191914.1999999993</v>
      </c>
      <c r="DZ39" s="204">
        <f t="shared" si="174"/>
        <v>4253422.18</v>
      </c>
      <c r="EA39" s="203">
        <f t="shared" ref="EA39:EB39" si="175">SUM(EA32:EA38)</f>
        <v>5469316.6200000001</v>
      </c>
      <c r="EB39" s="204">
        <f t="shared" si="175"/>
        <v>4722882.71</v>
      </c>
      <c r="EC39" s="203">
        <f t="shared" ref="EC39:ED39" si="176">SUM(EC32:EC38)</f>
        <v>5675125.7400000002</v>
      </c>
      <c r="ED39" s="204">
        <f t="shared" si="176"/>
        <v>4911712.46</v>
      </c>
      <c r="EE39" s="264"/>
      <c r="EF39" s="203">
        <f t="shared" ref="EF39:EK39" si="177">SUM(EF32:EF38)</f>
        <v>7518048.1699999999</v>
      </c>
      <c r="EG39" s="204">
        <f t="shared" si="177"/>
        <v>6125980.4899999993</v>
      </c>
      <c r="EH39" s="203">
        <f t="shared" si="177"/>
        <v>4882286.5000000009</v>
      </c>
      <c r="EI39" s="204">
        <f t="shared" si="177"/>
        <v>4131205.9</v>
      </c>
      <c r="EJ39" s="203">
        <f t="shared" si="177"/>
        <v>3150349.98</v>
      </c>
      <c r="EK39" s="204">
        <f t="shared" si="177"/>
        <v>2593557.0099999998</v>
      </c>
      <c r="EL39" s="264"/>
      <c r="EM39" s="203">
        <f t="shared" ref="EM39:ER39" si="178">SUM(EM32:EM38)</f>
        <v>3825661.76</v>
      </c>
      <c r="EN39" s="204">
        <f t="shared" si="178"/>
        <v>2851300.5100000002</v>
      </c>
      <c r="EO39" s="203">
        <f t="shared" si="178"/>
        <v>2841348.92</v>
      </c>
      <c r="EP39" s="204">
        <f t="shared" si="178"/>
        <v>2327427.91</v>
      </c>
      <c r="EQ39" s="203">
        <f t="shared" si="178"/>
        <v>3208064.5100000002</v>
      </c>
      <c r="ER39" s="204">
        <f t="shared" si="178"/>
        <v>2694828.91</v>
      </c>
      <c r="ES39" s="264"/>
      <c r="ET39" s="203">
        <f t="shared" ref="ET39:EY39" si="179">SUM(ET32:ET38)</f>
        <v>5566747.7499999991</v>
      </c>
      <c r="EU39" s="204">
        <f t="shared" si="179"/>
        <v>4344287.01</v>
      </c>
      <c r="EV39" s="203">
        <f t="shared" si="179"/>
        <v>5237895.4399999995</v>
      </c>
      <c r="EW39" s="204">
        <f t="shared" si="179"/>
        <v>4491731.2799999993</v>
      </c>
      <c r="EX39" s="203">
        <f t="shared" si="179"/>
        <v>6630924.1299999999</v>
      </c>
      <c r="EY39" s="204">
        <f t="shared" si="179"/>
        <v>5736537.4499999993</v>
      </c>
      <c r="EZ39" s="264"/>
      <c r="FA39" s="203">
        <f t="shared" ref="FA39:FF39" si="180">SUM(FA32:FA38)</f>
        <v>10232870.219999999</v>
      </c>
      <c r="FB39" s="204">
        <f t="shared" si="180"/>
        <v>8577204.25</v>
      </c>
      <c r="FC39" s="203">
        <f t="shared" si="180"/>
        <v>9272775.7200000007</v>
      </c>
      <c r="FD39" s="204">
        <f t="shared" si="180"/>
        <v>8077754.7200000007</v>
      </c>
      <c r="FE39" s="203">
        <f t="shared" si="180"/>
        <v>8322941.75</v>
      </c>
      <c r="FF39" s="204">
        <f t="shared" si="180"/>
        <v>7182698.8299999991</v>
      </c>
      <c r="FG39" s="264"/>
      <c r="FH39" s="203">
        <f t="shared" ref="FH39:FM39" si="181">SUM(FH32:FH38)</f>
        <v>8524557.2700000014</v>
      </c>
      <c r="FI39" s="204">
        <f t="shared" si="181"/>
        <v>6862900.7700000005</v>
      </c>
      <c r="FJ39" s="203">
        <f t="shared" si="181"/>
        <v>4823712.7</v>
      </c>
      <c r="FK39" s="204">
        <f t="shared" si="181"/>
        <v>4014857.84</v>
      </c>
      <c r="FL39" s="203">
        <f t="shared" si="181"/>
        <v>3688624.1900000004</v>
      </c>
      <c r="FM39" s="204">
        <f t="shared" si="181"/>
        <v>2959846.21</v>
      </c>
      <c r="FN39" s="203">
        <f t="shared" ref="FN39:FO39" si="182">SUM(FN32:FN38)</f>
        <v>5310206.16</v>
      </c>
      <c r="FO39" s="204">
        <f t="shared" si="182"/>
        <v>3898531.6299999994</v>
      </c>
      <c r="FP39" s="203">
        <f t="shared" ref="FP39:FQ39" si="183">SUM(FP32:FP38)</f>
        <v>3538633.1799999997</v>
      </c>
      <c r="FQ39" s="204">
        <f t="shared" si="183"/>
        <v>2830091.99</v>
      </c>
      <c r="FR39" s="203">
        <f t="shared" ref="FR39:GN39" si="184">SUM(FR32:FR38)</f>
        <v>3616678.88</v>
      </c>
      <c r="FS39" s="204">
        <f t="shared" si="184"/>
        <v>2935254.02</v>
      </c>
      <c r="FT39" s="264"/>
      <c r="FU39" s="203">
        <f t="shared" si="184"/>
        <v>6470796.129999999</v>
      </c>
      <c r="FV39" s="204">
        <f t="shared" si="184"/>
        <v>4951501.6899999995</v>
      </c>
      <c r="FW39" s="203">
        <f t="shared" si="184"/>
        <v>6171604.7699999996</v>
      </c>
      <c r="FX39" s="204">
        <f t="shared" si="184"/>
        <v>5100370.3599999994</v>
      </c>
      <c r="FY39" s="203">
        <f t="shared" si="184"/>
        <v>6962241.9199999999</v>
      </c>
      <c r="FZ39" s="204">
        <f t="shared" si="184"/>
        <v>6026722.0599999996</v>
      </c>
      <c r="GA39" s="264"/>
      <c r="GB39" s="203">
        <f t="shared" si="184"/>
        <v>11842220.050000001</v>
      </c>
      <c r="GC39" s="204">
        <f t="shared" si="184"/>
        <v>9726592.6899999995</v>
      </c>
      <c r="GD39" s="203">
        <f t="shared" si="184"/>
        <v>10352145.379999999</v>
      </c>
      <c r="GE39" s="204">
        <f t="shared" si="184"/>
        <v>8951943.9399999995</v>
      </c>
      <c r="GF39" s="203">
        <f t="shared" si="184"/>
        <v>8413804.4600000009</v>
      </c>
      <c r="GG39" s="204">
        <f t="shared" si="184"/>
        <v>7281116.9299999997</v>
      </c>
      <c r="GH39" s="264"/>
      <c r="GI39" s="203">
        <f t="shared" si="184"/>
        <v>11513623.949999997</v>
      </c>
      <c r="GJ39" s="204">
        <f t="shared" si="184"/>
        <v>9008085.5399999991</v>
      </c>
      <c r="GK39" s="203">
        <f t="shared" si="184"/>
        <v>6305767.7400000002</v>
      </c>
      <c r="GL39" s="204">
        <f t="shared" si="184"/>
        <v>5214088.4400000004</v>
      </c>
      <c r="GM39" s="203">
        <f t="shared" si="184"/>
        <v>5065372.3500000006</v>
      </c>
      <c r="GN39" s="204">
        <f t="shared" si="184"/>
        <v>4201394.04</v>
      </c>
      <c r="GO39" s="203">
        <f t="shared" ref="GO39:GT39" si="185">SUM(GO32:GO38)</f>
        <v>5901072.5599999996</v>
      </c>
      <c r="GP39" s="204">
        <f t="shared" si="185"/>
        <v>4470148.1900000004</v>
      </c>
      <c r="GQ39" s="203">
        <f t="shared" si="185"/>
        <v>4475919.7799999993</v>
      </c>
      <c r="GR39" s="204">
        <f t="shared" si="185"/>
        <v>3483499.0599999996</v>
      </c>
      <c r="GS39" s="203">
        <f t="shared" si="185"/>
        <v>4099181.7100000004</v>
      </c>
      <c r="GT39" s="204">
        <f t="shared" si="185"/>
        <v>3238121.64</v>
      </c>
      <c r="GU39" s="264"/>
      <c r="GV39" s="203">
        <f t="shared" ref="GV39:HA39" si="186">SUM(GV32:GV38)</f>
        <v>7131604.6600000001</v>
      </c>
      <c r="GW39" s="204">
        <f t="shared" si="186"/>
        <v>5485534.3699999992</v>
      </c>
      <c r="GX39" s="203">
        <f t="shared" si="186"/>
        <v>6096217.7800000012</v>
      </c>
      <c r="GY39" s="204">
        <f t="shared" si="186"/>
        <v>4887124.49</v>
      </c>
      <c r="GZ39" s="203">
        <f t="shared" si="186"/>
        <v>7803245.6100000013</v>
      </c>
      <c r="HA39" s="204">
        <f t="shared" si="186"/>
        <v>6537186.5499999998</v>
      </c>
      <c r="HB39" s="264"/>
      <c r="HC39" s="203">
        <f t="shared" ref="HC39:HH39" si="187">SUM(HC32:HC38)</f>
        <v>13147511.020000003</v>
      </c>
      <c r="HD39" s="204">
        <f t="shared" si="187"/>
        <v>10713246.539999999</v>
      </c>
      <c r="HE39" s="203">
        <f t="shared" si="187"/>
        <v>10096295.84</v>
      </c>
      <c r="HF39" s="204">
        <f t="shared" si="187"/>
        <v>8067357.2600000007</v>
      </c>
      <c r="HG39" s="203">
        <f t="shared" si="187"/>
        <v>8523389.4900000002</v>
      </c>
      <c r="HH39" s="204">
        <f t="shared" si="187"/>
        <v>6929117.3600000003</v>
      </c>
      <c r="HI39" s="264"/>
      <c r="HJ39" s="203">
        <f t="shared" ref="HJ39:HV39" si="188">SUM(HJ32:HJ38)</f>
        <v>11368128.920000002</v>
      </c>
      <c r="HK39" s="204">
        <f t="shared" si="188"/>
        <v>8959510.0600000024</v>
      </c>
      <c r="HL39" s="203">
        <f t="shared" si="188"/>
        <v>6798548.6799999997</v>
      </c>
      <c r="HM39" s="204">
        <f t="shared" si="188"/>
        <v>5383267.8799999999</v>
      </c>
      <c r="HN39" s="203">
        <f t="shared" si="188"/>
        <v>4764499.1100000003</v>
      </c>
      <c r="HO39" s="204">
        <f t="shared" si="188"/>
        <v>3679201.2899999996</v>
      </c>
      <c r="HP39" s="384"/>
      <c r="HQ39" s="203">
        <f t="shared" si="188"/>
        <v>6827053.0800000001</v>
      </c>
      <c r="HR39" s="204">
        <f t="shared" si="188"/>
        <v>4872511.22</v>
      </c>
      <c r="HS39" s="203">
        <f t="shared" si="188"/>
        <v>4600888.2700000005</v>
      </c>
      <c r="HT39" s="204">
        <f t="shared" si="188"/>
        <v>3287628.58</v>
      </c>
      <c r="HU39" s="203">
        <f t="shared" si="188"/>
        <v>4496229.3900000006</v>
      </c>
      <c r="HV39" s="204">
        <f t="shared" si="188"/>
        <v>3473627.6800000006</v>
      </c>
      <c r="HW39" s="264"/>
      <c r="HX39" s="203">
        <f t="shared" ref="HX39:IC39" si="189">SUM(HX32:HX38)</f>
        <v>7579230.75</v>
      </c>
      <c r="HY39" s="204">
        <f t="shared" si="189"/>
        <v>5685329.0099999998</v>
      </c>
      <c r="HZ39" s="203">
        <f t="shared" si="189"/>
        <v>6610900.0599999996</v>
      </c>
      <c r="IA39" s="204">
        <f t="shared" si="189"/>
        <v>5108991.21</v>
      </c>
      <c r="IB39" s="203">
        <f t="shared" si="189"/>
        <v>7999138.870000001</v>
      </c>
      <c r="IC39" s="204">
        <f t="shared" si="189"/>
        <v>6618371.9800000004</v>
      </c>
      <c r="ID39" s="264"/>
      <c r="IE39" s="203">
        <f t="shared" ref="IE39:IJ39" si="190">SUM(IE32:IE38)</f>
        <v>12940549.5</v>
      </c>
      <c r="IF39" s="204">
        <f t="shared" si="190"/>
        <v>10614502.48</v>
      </c>
      <c r="IG39" s="203">
        <f t="shared" si="190"/>
        <v>0</v>
      </c>
      <c r="IH39" s="204">
        <f t="shared" si="190"/>
        <v>0</v>
      </c>
      <c r="II39" s="203">
        <f t="shared" si="190"/>
        <v>0</v>
      </c>
      <c r="IJ39" s="204">
        <f t="shared" si="190"/>
        <v>0</v>
      </c>
      <c r="IK39" s="264"/>
      <c r="IL39" s="203">
        <f t="shared" ref="IL39:IQ39" si="191">SUM(IL32:IL38)</f>
        <v>0</v>
      </c>
      <c r="IM39" s="204">
        <f t="shared" si="191"/>
        <v>0</v>
      </c>
      <c r="IN39" s="203">
        <f t="shared" si="191"/>
        <v>0</v>
      </c>
      <c r="IO39" s="204">
        <f t="shared" si="191"/>
        <v>0</v>
      </c>
      <c r="IP39" s="203">
        <f t="shared" si="191"/>
        <v>0</v>
      </c>
      <c r="IQ39" s="204">
        <f t="shared" si="191"/>
        <v>0</v>
      </c>
    </row>
    <row r="40" spans="1:251">
      <c r="A40" s="68"/>
      <c r="B40" s="162"/>
      <c r="C40" s="163"/>
      <c r="D40" s="162"/>
      <c r="E40" s="163"/>
      <c r="F40" s="162"/>
      <c r="G40" s="163"/>
      <c r="H40" s="40"/>
      <c r="I40" s="40"/>
      <c r="J40" s="162"/>
      <c r="K40" s="163"/>
      <c r="L40" s="162"/>
      <c r="M40" s="163"/>
      <c r="N40" s="153"/>
      <c r="O40" s="160"/>
      <c r="P40" s="161"/>
      <c r="Q40" s="162"/>
      <c r="R40" s="164"/>
      <c r="S40" s="165"/>
      <c r="T40" s="164"/>
      <c r="U40" s="165"/>
      <c r="V40" s="164"/>
      <c r="W40" s="165"/>
      <c r="X40" s="166"/>
      <c r="Y40" s="165"/>
      <c r="Z40" s="164"/>
      <c r="AA40" s="165"/>
      <c r="AB40" s="164"/>
      <c r="AC40" s="165"/>
      <c r="AD40" s="164"/>
      <c r="AE40" s="165"/>
      <c r="AF40" s="164"/>
      <c r="AG40" s="165"/>
      <c r="AH40" s="164"/>
      <c r="AI40" s="165"/>
      <c r="AJ40" s="164"/>
      <c r="AK40" s="165"/>
      <c r="AL40" s="164"/>
      <c r="AM40" s="264"/>
      <c r="AN40" s="165"/>
      <c r="AO40" s="164"/>
      <c r="AP40" s="165"/>
      <c r="AQ40" s="164"/>
      <c r="AR40" s="165"/>
      <c r="AS40" s="164"/>
      <c r="AT40" s="165"/>
      <c r="AU40" s="164"/>
      <c r="AV40" s="165"/>
      <c r="AW40" s="164"/>
      <c r="AX40" s="165"/>
      <c r="AY40" s="164"/>
      <c r="AZ40" s="165"/>
      <c r="BA40" s="164"/>
      <c r="BB40" s="165"/>
      <c r="BC40" s="164"/>
      <c r="BD40" s="165"/>
      <c r="BE40" s="164"/>
      <c r="BF40" s="165"/>
      <c r="BG40" s="164"/>
      <c r="BH40" s="165"/>
      <c r="BI40" s="164"/>
      <c r="BJ40" s="165"/>
      <c r="BK40" s="164"/>
      <c r="BL40" s="264"/>
      <c r="BM40" s="165"/>
      <c r="BN40" s="164"/>
      <c r="BO40" s="347"/>
      <c r="BP40" s="164"/>
      <c r="BQ40" s="347"/>
      <c r="BR40" s="164"/>
      <c r="BS40" s="347"/>
      <c r="BT40" s="164"/>
      <c r="BU40" s="347"/>
      <c r="BV40" s="164"/>
      <c r="BW40" s="347"/>
      <c r="BX40" s="164"/>
      <c r="BY40" s="347"/>
      <c r="BZ40" s="164"/>
      <c r="CA40" s="347"/>
      <c r="CB40" s="164"/>
      <c r="CC40" s="347"/>
      <c r="CD40" s="164"/>
      <c r="CE40" s="347"/>
      <c r="CF40" s="164"/>
      <c r="CG40" s="347"/>
      <c r="CH40" s="164"/>
      <c r="CI40" s="347"/>
      <c r="CJ40" s="164"/>
      <c r="CK40" s="264"/>
      <c r="CL40" s="347"/>
      <c r="CM40" s="164"/>
      <c r="CN40" s="347"/>
      <c r="CO40" s="164"/>
      <c r="CP40" s="347"/>
      <c r="CQ40" s="164"/>
      <c r="CR40" s="347"/>
      <c r="CS40" s="164"/>
      <c r="CT40" s="347"/>
      <c r="CU40" s="164"/>
      <c r="CV40" s="347"/>
      <c r="CW40" s="164"/>
      <c r="CX40" s="347"/>
      <c r="CY40" s="164"/>
      <c r="CZ40" s="347"/>
      <c r="DA40" s="164"/>
      <c r="DB40" s="347"/>
      <c r="DC40" s="164"/>
      <c r="DD40" s="347"/>
      <c r="DE40" s="164"/>
      <c r="DF40" s="347"/>
      <c r="DG40" s="164"/>
      <c r="DH40" s="347"/>
      <c r="DI40" s="164"/>
      <c r="DJ40" s="264"/>
      <c r="DK40" s="347"/>
      <c r="DL40" s="164"/>
      <c r="DM40" s="347"/>
      <c r="DN40" s="164"/>
      <c r="DO40" s="347"/>
      <c r="DP40" s="164"/>
      <c r="DQ40" s="264"/>
      <c r="DR40" s="347"/>
      <c r="DS40" s="164"/>
      <c r="DT40" s="347"/>
      <c r="DU40" s="164"/>
      <c r="DV40" s="347"/>
      <c r="DW40" s="164"/>
      <c r="DX40" s="264"/>
      <c r="DY40" s="347"/>
      <c r="DZ40" s="164"/>
      <c r="EA40" s="347"/>
      <c r="EB40" s="164"/>
      <c r="EC40" s="347"/>
      <c r="ED40" s="164"/>
      <c r="EE40" s="264"/>
      <c r="EF40" s="347"/>
      <c r="EG40" s="164"/>
      <c r="EH40" s="347"/>
      <c r="EI40" s="164"/>
      <c r="EJ40" s="347"/>
      <c r="EK40" s="164"/>
      <c r="EL40" s="264"/>
      <c r="EM40" s="347"/>
      <c r="EN40" s="164"/>
      <c r="EO40" s="347"/>
      <c r="EP40" s="164"/>
      <c r="EQ40" s="347"/>
      <c r="ER40" s="164"/>
      <c r="ES40" s="264"/>
      <c r="ET40" s="347"/>
      <c r="EU40" s="164"/>
      <c r="EV40" s="347"/>
      <c r="EW40" s="164"/>
      <c r="EX40" s="347"/>
      <c r="EY40" s="164"/>
      <c r="EZ40" s="264"/>
      <c r="FA40" s="347"/>
      <c r="FB40" s="164"/>
      <c r="FC40" s="347"/>
      <c r="FD40" s="164"/>
      <c r="FE40" s="347"/>
      <c r="FF40" s="164"/>
      <c r="FG40" s="264"/>
      <c r="FH40" s="347"/>
      <c r="FI40" s="164"/>
      <c r="FJ40" s="347"/>
      <c r="FK40" s="164"/>
      <c r="FL40" s="347"/>
      <c r="FM40" s="164"/>
      <c r="FN40" s="347"/>
      <c r="FO40" s="164"/>
      <c r="FP40" s="347"/>
      <c r="FQ40" s="164"/>
      <c r="FR40" s="347"/>
      <c r="FS40" s="164"/>
      <c r="FT40" s="264"/>
      <c r="FU40" s="347"/>
      <c r="FV40" s="164"/>
      <c r="FW40" s="347"/>
      <c r="FX40" s="164"/>
      <c r="FY40" s="347"/>
      <c r="FZ40" s="164"/>
      <c r="GA40" s="264"/>
      <c r="GB40" s="347"/>
      <c r="GC40" s="164"/>
      <c r="GD40" s="347"/>
      <c r="GE40" s="164"/>
      <c r="GF40" s="347"/>
      <c r="GG40" s="164"/>
      <c r="GH40" s="264"/>
      <c r="GI40" s="347"/>
      <c r="GJ40" s="164"/>
      <c r="GK40" s="347"/>
      <c r="GL40" s="164"/>
      <c r="GM40" s="347"/>
      <c r="GN40" s="164"/>
      <c r="GO40" s="347"/>
      <c r="GP40" s="164"/>
      <c r="GQ40" s="347"/>
      <c r="GR40" s="164"/>
      <c r="GS40" s="347"/>
      <c r="GT40" s="164"/>
      <c r="GU40" s="264"/>
      <c r="GV40" s="347"/>
      <c r="GW40" s="164"/>
      <c r="GX40" s="347"/>
      <c r="GY40" s="164"/>
      <c r="GZ40" s="347"/>
      <c r="HA40" s="164"/>
      <c r="HB40" s="264"/>
      <c r="HC40" s="347"/>
      <c r="HD40" s="164"/>
      <c r="HE40" s="347"/>
      <c r="HF40" s="164"/>
      <c r="HG40" s="347"/>
      <c r="HH40" s="164"/>
      <c r="HI40" s="264"/>
      <c r="HJ40" s="347"/>
      <c r="HK40" s="164"/>
      <c r="HL40" s="347"/>
      <c r="HM40" s="164"/>
      <c r="HN40" s="347"/>
      <c r="HO40" s="164"/>
      <c r="HP40" s="383"/>
      <c r="HQ40" s="347"/>
      <c r="HR40" s="164"/>
      <c r="HS40" s="347"/>
      <c r="HT40" s="164"/>
      <c r="HU40" s="347"/>
      <c r="HV40" s="164"/>
      <c r="HW40" s="264"/>
      <c r="HX40" s="347"/>
      <c r="HY40" s="164"/>
      <c r="HZ40" s="347"/>
      <c r="IA40" s="164"/>
      <c r="IB40" s="347"/>
      <c r="IC40" s="164"/>
      <c r="ID40" s="264"/>
      <c r="IE40" s="347"/>
      <c r="IF40" s="164"/>
      <c r="IG40" s="347"/>
      <c r="IH40" s="164"/>
      <c r="II40" s="347"/>
      <c r="IJ40" s="164"/>
      <c r="IK40" s="264"/>
      <c r="IL40" s="347"/>
      <c r="IM40" s="164"/>
      <c r="IN40" s="347"/>
      <c r="IO40" s="164"/>
      <c r="IP40" s="347"/>
      <c r="IQ40" s="164"/>
    </row>
    <row r="41" spans="1:251">
      <c r="A41" s="89" t="s">
        <v>86</v>
      </c>
      <c r="B41" s="207">
        <v>3728032</v>
      </c>
      <c r="C41" s="208">
        <v>3515451</v>
      </c>
      <c r="D41" s="207">
        <v>3409425</v>
      </c>
      <c r="E41" s="208">
        <v>3267421</v>
      </c>
      <c r="F41" s="207">
        <v>3412942</v>
      </c>
      <c r="G41" s="208">
        <v>3241079</v>
      </c>
      <c r="H41" s="90">
        <v>2844975</v>
      </c>
      <c r="I41" s="90">
        <v>2692422</v>
      </c>
      <c r="J41" s="207">
        <v>722081</v>
      </c>
      <c r="K41" s="208">
        <v>701866</v>
      </c>
      <c r="L41" s="207">
        <v>2936306</v>
      </c>
      <c r="M41" s="208">
        <v>2746088</v>
      </c>
      <c r="N41" s="153"/>
      <c r="O41" s="207">
        <v>1435859</v>
      </c>
      <c r="P41" s="208">
        <v>1368039</v>
      </c>
      <c r="Q41" s="207">
        <v>621722</v>
      </c>
      <c r="R41" s="209">
        <v>585804</v>
      </c>
      <c r="S41" s="210">
        <v>2728981</v>
      </c>
      <c r="T41" s="209">
        <v>2489742</v>
      </c>
      <c r="U41" s="210">
        <v>2182953</v>
      </c>
      <c r="V41" s="209">
        <v>2058512</v>
      </c>
      <c r="W41" s="210">
        <v>2205143</v>
      </c>
      <c r="X41" s="211">
        <v>2104947</v>
      </c>
      <c r="Y41" s="210">
        <v>2557153</v>
      </c>
      <c r="Z41" s="209">
        <v>2452564</v>
      </c>
      <c r="AA41" s="210">
        <v>3703607</v>
      </c>
      <c r="AB41" s="209">
        <v>3577731</v>
      </c>
      <c r="AC41" s="210">
        <v>3782398</v>
      </c>
      <c r="AD41" s="209">
        <v>3657939</v>
      </c>
      <c r="AE41" s="210">
        <v>3636127</v>
      </c>
      <c r="AF41" s="209">
        <v>3455226</v>
      </c>
      <c r="AG41" s="210">
        <v>3060065</v>
      </c>
      <c r="AH41" s="209">
        <v>2906606</v>
      </c>
      <c r="AI41" s="210">
        <v>2004255</v>
      </c>
      <c r="AJ41" s="209">
        <v>1855291</v>
      </c>
      <c r="AK41" s="210">
        <v>1910064</v>
      </c>
      <c r="AL41" s="209">
        <v>1772033</v>
      </c>
      <c r="AM41" s="264"/>
      <c r="AN41" s="210">
        <v>1472061</v>
      </c>
      <c r="AO41" s="209">
        <v>1395015</v>
      </c>
      <c r="AP41" s="210">
        <v>603358</v>
      </c>
      <c r="AQ41" s="209">
        <v>578187</v>
      </c>
      <c r="AR41" s="210">
        <v>2906855</v>
      </c>
      <c r="AS41" s="209">
        <v>2669821</v>
      </c>
      <c r="AT41" s="210">
        <v>2270146</v>
      </c>
      <c r="AU41" s="209">
        <v>2147477</v>
      </c>
      <c r="AV41" s="210">
        <v>2107360</v>
      </c>
      <c r="AW41" s="209">
        <v>1981317</v>
      </c>
      <c r="AX41" s="210">
        <v>2591014</v>
      </c>
      <c r="AY41" s="209">
        <v>2455649</v>
      </c>
      <c r="AZ41" s="210">
        <v>3260797</v>
      </c>
      <c r="BA41" s="209">
        <v>3129097</v>
      </c>
      <c r="BB41" s="210">
        <v>3812234</v>
      </c>
      <c r="BC41" s="209">
        <v>3684899</v>
      </c>
      <c r="BD41" s="210">
        <v>4274134</v>
      </c>
      <c r="BE41" s="209">
        <v>4064573</v>
      </c>
      <c r="BF41" s="210">
        <v>2601738</v>
      </c>
      <c r="BG41" s="209">
        <v>2457795</v>
      </c>
      <c r="BH41" s="210">
        <v>2295086</v>
      </c>
      <c r="BI41" s="209">
        <v>2185426</v>
      </c>
      <c r="BJ41" s="210">
        <v>1472756</v>
      </c>
      <c r="BK41" s="209">
        <v>1385313</v>
      </c>
      <c r="BL41" s="264"/>
      <c r="BM41" s="210">
        <v>1452949</v>
      </c>
      <c r="BN41" s="209">
        <v>1360285</v>
      </c>
      <c r="BO41" s="352">
        <v>1927758.9099999997</v>
      </c>
      <c r="BP41" s="209">
        <v>1768503.3</v>
      </c>
      <c r="BQ41" s="352">
        <v>1833163.2700000003</v>
      </c>
      <c r="BR41" s="209">
        <v>1681533.24</v>
      </c>
      <c r="BS41" s="352">
        <v>2443732.5600000005</v>
      </c>
      <c r="BT41" s="209">
        <v>2319029.7600000007</v>
      </c>
      <c r="BU41" s="352">
        <v>2554724.44</v>
      </c>
      <c r="BV41" s="209">
        <v>2395820.86</v>
      </c>
      <c r="BW41" s="352">
        <v>2930489.9999999995</v>
      </c>
      <c r="BX41" s="209">
        <v>2747872.9800000004</v>
      </c>
      <c r="BY41" s="352">
        <v>4391231.2400000012</v>
      </c>
      <c r="BZ41" s="209">
        <v>4210828.7699999996</v>
      </c>
      <c r="CA41" s="352">
        <v>4149469.8200000003</v>
      </c>
      <c r="CB41" s="209">
        <v>3973767.5599999996</v>
      </c>
      <c r="CC41" s="352">
        <v>4289817.1400000006</v>
      </c>
      <c r="CD41" s="209">
        <v>4011530.15</v>
      </c>
      <c r="CE41" s="352">
        <v>3275314.07</v>
      </c>
      <c r="CF41" s="209">
        <v>3081262.51</v>
      </c>
      <c r="CG41" s="352">
        <v>2689615.3299999996</v>
      </c>
      <c r="CH41" s="209">
        <v>2553859.8399999994</v>
      </c>
      <c r="CI41" s="352">
        <v>1764014.3699999996</v>
      </c>
      <c r="CJ41" s="209">
        <v>1667943.16</v>
      </c>
      <c r="CK41" s="264"/>
      <c r="CL41" s="352">
        <v>2055854.9200000004</v>
      </c>
      <c r="CM41" s="209">
        <v>1953629.04</v>
      </c>
      <c r="CN41" s="352">
        <v>1899250.34</v>
      </c>
      <c r="CO41" s="209">
        <v>1777339.3499999999</v>
      </c>
      <c r="CP41" s="352">
        <v>2086132.18</v>
      </c>
      <c r="CQ41" s="209">
        <v>1829080.8</v>
      </c>
      <c r="CR41" s="352">
        <v>2637825.21</v>
      </c>
      <c r="CS41" s="209">
        <v>2466846.91</v>
      </c>
      <c r="CT41" s="352">
        <v>2499879.1199999992</v>
      </c>
      <c r="CU41" s="209">
        <v>2354701.2299999995</v>
      </c>
      <c r="CV41" s="352">
        <v>3638105.12</v>
      </c>
      <c r="CW41" s="209">
        <v>3384949.06</v>
      </c>
      <c r="CX41" s="352">
        <v>4577180.6799999988</v>
      </c>
      <c r="CY41" s="209">
        <v>4442384.1499999985</v>
      </c>
      <c r="CZ41" s="352">
        <v>4420978.8000000017</v>
      </c>
      <c r="DA41" s="209">
        <v>4274996.4600000009</v>
      </c>
      <c r="DB41" s="352">
        <v>3667082.2000000007</v>
      </c>
      <c r="DC41" s="209">
        <v>3484964</v>
      </c>
      <c r="DD41" s="352">
        <v>3925121.1799999988</v>
      </c>
      <c r="DE41" s="209">
        <v>3729843.25</v>
      </c>
      <c r="DF41" s="352">
        <v>2628672.5799999996</v>
      </c>
      <c r="DG41" s="209">
        <v>2449491.2599999998</v>
      </c>
      <c r="DH41" s="352">
        <v>2128766.21</v>
      </c>
      <c r="DI41" s="209">
        <v>1959607.61</v>
      </c>
      <c r="DJ41" s="264"/>
      <c r="DK41" s="352">
        <v>1935979.4000000001</v>
      </c>
      <c r="DL41" s="209">
        <v>1770831.39</v>
      </c>
      <c r="DM41" s="352">
        <v>2106827.5200000005</v>
      </c>
      <c r="DN41" s="209">
        <v>1893698.16</v>
      </c>
      <c r="DO41" s="352">
        <v>2359989.3000000007</v>
      </c>
      <c r="DP41" s="209">
        <v>2069629.2600000002</v>
      </c>
      <c r="DQ41" s="264"/>
      <c r="DR41" s="352">
        <v>1753142.61</v>
      </c>
      <c r="DS41" s="209">
        <v>1585220.19</v>
      </c>
      <c r="DT41" s="352">
        <v>571800.11999999988</v>
      </c>
      <c r="DU41" s="209">
        <v>512000.33</v>
      </c>
      <c r="DV41" s="352">
        <v>1354016.7000000004</v>
      </c>
      <c r="DW41" s="209">
        <v>1211465.2800000003</v>
      </c>
      <c r="DX41" s="264"/>
      <c r="DY41" s="352">
        <v>2669136.6300000004</v>
      </c>
      <c r="DZ41" s="209">
        <v>2456174.29</v>
      </c>
      <c r="EA41" s="352">
        <v>3537683.4099999992</v>
      </c>
      <c r="EB41" s="209">
        <v>3196865.9299999992</v>
      </c>
      <c r="EC41" s="352">
        <v>3297847</v>
      </c>
      <c r="ED41" s="209">
        <v>2965269.7199999993</v>
      </c>
      <c r="EE41" s="264"/>
      <c r="EF41" s="352">
        <v>3729253.209999999</v>
      </c>
      <c r="EG41" s="209">
        <v>3420871.9899999998</v>
      </c>
      <c r="EH41" s="352">
        <v>2604518.939999999</v>
      </c>
      <c r="EI41" s="209">
        <v>2327895.7999999998</v>
      </c>
      <c r="EJ41" s="352">
        <v>1630402.9899999995</v>
      </c>
      <c r="EK41" s="209">
        <v>1457999.0299999998</v>
      </c>
      <c r="EL41" s="264"/>
      <c r="EM41" s="352">
        <v>1604041.3900000004</v>
      </c>
      <c r="EN41" s="209">
        <v>1410977.2800000003</v>
      </c>
      <c r="EO41" s="352">
        <v>2090515.69</v>
      </c>
      <c r="EP41" s="209">
        <v>1872073.21</v>
      </c>
      <c r="EQ41" s="352">
        <v>1911335.7899999996</v>
      </c>
      <c r="ER41" s="209">
        <v>1690116.1099999999</v>
      </c>
      <c r="ES41" s="264"/>
      <c r="ET41" s="352">
        <v>2824959.7</v>
      </c>
      <c r="EU41" s="209">
        <v>2475658.8200000008</v>
      </c>
      <c r="EV41" s="352">
        <v>3133733.7</v>
      </c>
      <c r="EW41" s="209">
        <v>2688071.63</v>
      </c>
      <c r="EX41" s="352">
        <v>3874708.3300000005</v>
      </c>
      <c r="EY41" s="209">
        <v>3287599.9299999997</v>
      </c>
      <c r="EZ41" s="264"/>
      <c r="FA41" s="352">
        <v>4956705.0100000007</v>
      </c>
      <c r="FB41" s="209">
        <v>4460439.3800000008</v>
      </c>
      <c r="FC41" s="352">
        <v>5903758.3099999996</v>
      </c>
      <c r="FD41" s="209">
        <v>5157198.12</v>
      </c>
      <c r="FE41" s="352">
        <v>4703937.6499999994</v>
      </c>
      <c r="FF41" s="209">
        <v>3975931.5500000003</v>
      </c>
      <c r="FG41" s="264"/>
      <c r="FH41" s="352">
        <v>4721559.4799999995</v>
      </c>
      <c r="FI41" s="209">
        <v>4161370.6300000008</v>
      </c>
      <c r="FJ41" s="352">
        <v>3954703.1199999992</v>
      </c>
      <c r="FK41" s="209">
        <v>3436547.1199999996</v>
      </c>
      <c r="FL41" s="352">
        <v>2601519.63</v>
      </c>
      <c r="FM41" s="209">
        <v>2159325.6700000004</v>
      </c>
      <c r="FN41" s="352">
        <v>2967983.7000000011</v>
      </c>
      <c r="FO41" s="209">
        <v>2541858.7800000007</v>
      </c>
      <c r="FP41" s="352">
        <v>2569235.63</v>
      </c>
      <c r="FQ41" s="209">
        <v>2178817.9300000002</v>
      </c>
      <c r="FR41" s="352">
        <v>2825407.91</v>
      </c>
      <c r="FS41" s="209">
        <v>2288665.7399999998</v>
      </c>
      <c r="FT41" s="264"/>
      <c r="FU41" s="352">
        <v>3193821.46</v>
      </c>
      <c r="FV41" s="209">
        <v>2715532.1899999995</v>
      </c>
      <c r="FW41" s="352">
        <v>3785243.899999999</v>
      </c>
      <c r="FX41" s="209">
        <v>3223881.5799999991</v>
      </c>
      <c r="FY41" s="352">
        <v>3882556.6300000004</v>
      </c>
      <c r="FZ41" s="209">
        <v>3445834.32</v>
      </c>
      <c r="GA41" s="264"/>
      <c r="GB41" s="352">
        <v>5547773.0500000007</v>
      </c>
      <c r="GC41" s="209">
        <v>4813221.4300000006</v>
      </c>
      <c r="GD41" s="352">
        <v>5737313.9300000006</v>
      </c>
      <c r="GE41" s="209">
        <v>4916744.91</v>
      </c>
      <c r="GF41" s="352">
        <v>5479147.870000001</v>
      </c>
      <c r="GG41" s="209">
        <v>4588815.2200000016</v>
      </c>
      <c r="GH41" s="264"/>
      <c r="GI41" s="352">
        <v>5429261.8199999994</v>
      </c>
      <c r="GJ41" s="209">
        <v>4619358.63</v>
      </c>
      <c r="GK41" s="352">
        <v>4328291.4300000006</v>
      </c>
      <c r="GL41" s="209">
        <v>3560128.7600000002</v>
      </c>
      <c r="GM41" s="352">
        <v>3174720.66</v>
      </c>
      <c r="GN41" s="209">
        <v>2598474.2199999997</v>
      </c>
      <c r="GO41" s="352">
        <v>3564575.3599999994</v>
      </c>
      <c r="GP41" s="209">
        <v>2863427.1799999992</v>
      </c>
      <c r="GQ41" s="352">
        <v>3220889.1400000006</v>
      </c>
      <c r="GR41" s="209">
        <v>2664534.7400000007</v>
      </c>
      <c r="GS41" s="352">
        <v>3672955.02</v>
      </c>
      <c r="GT41" s="209">
        <v>2761188.47</v>
      </c>
      <c r="GU41" s="264"/>
      <c r="GV41" s="352">
        <v>4332981.5</v>
      </c>
      <c r="GW41" s="209">
        <v>3501323.8699999996</v>
      </c>
      <c r="GX41" s="352">
        <v>3732250.82</v>
      </c>
      <c r="GY41" s="209">
        <v>3087214.8699999996</v>
      </c>
      <c r="GZ41" s="352">
        <v>4828435.9600000009</v>
      </c>
      <c r="HA41" s="209">
        <v>4036955.0500000003</v>
      </c>
      <c r="HB41" s="264"/>
      <c r="HC41" s="352">
        <v>6747216.5399999982</v>
      </c>
      <c r="HD41" s="209">
        <v>5724389.9800000014</v>
      </c>
      <c r="HE41" s="352">
        <v>5941099.6799999978</v>
      </c>
      <c r="HF41" s="209">
        <v>4932188.8899999987</v>
      </c>
      <c r="HG41" s="352">
        <v>6146954.2699999996</v>
      </c>
      <c r="HH41" s="209">
        <v>5216348.9899999993</v>
      </c>
      <c r="HI41" s="264"/>
      <c r="HJ41" s="352">
        <v>5873583.2500000009</v>
      </c>
      <c r="HK41" s="209">
        <v>4894751.7400000012</v>
      </c>
      <c r="HL41" s="352">
        <v>3739657.5899999994</v>
      </c>
      <c r="HM41" s="209">
        <v>3012005.2700000005</v>
      </c>
      <c r="HN41" s="352">
        <v>3202449.1200000006</v>
      </c>
      <c r="HO41" s="209">
        <v>2533184.2700000009</v>
      </c>
      <c r="HP41" s="383"/>
      <c r="HQ41" s="352">
        <v>3418509.0900000003</v>
      </c>
      <c r="HR41" s="209">
        <v>2725985.2800000003</v>
      </c>
      <c r="HS41" s="352">
        <v>3100735.3000000007</v>
      </c>
      <c r="HT41" s="209">
        <v>2485003.3000000012</v>
      </c>
      <c r="HU41" s="352">
        <v>3365300.5000000005</v>
      </c>
      <c r="HV41" s="209">
        <v>2508239.2600000007</v>
      </c>
      <c r="HW41" s="264"/>
      <c r="HX41" s="352">
        <v>4334716.4200000009</v>
      </c>
      <c r="HY41" s="209">
        <v>3476540.3700000015</v>
      </c>
      <c r="HZ41" s="352">
        <v>3584424.18</v>
      </c>
      <c r="IA41" s="209">
        <v>2888727.9100000006</v>
      </c>
      <c r="IB41" s="352">
        <v>5296396.0299999993</v>
      </c>
      <c r="IC41" s="209">
        <v>4319073.1899999985</v>
      </c>
      <c r="ID41" s="264"/>
      <c r="IE41" s="352">
        <v>7005136.4899999993</v>
      </c>
      <c r="IF41" s="209">
        <v>5828847.379999999</v>
      </c>
      <c r="IG41" s="352"/>
      <c r="IH41" s="209"/>
      <c r="II41" s="352"/>
      <c r="IJ41" s="209"/>
      <c r="IK41" s="264"/>
      <c r="IL41" s="352"/>
      <c r="IM41" s="209"/>
      <c r="IN41" s="352"/>
      <c r="IO41" s="209"/>
      <c r="IP41" s="352"/>
      <c r="IQ41" s="209"/>
    </row>
    <row r="42" spans="1:251">
      <c r="A42" s="89" t="s">
        <v>87</v>
      </c>
      <c r="B42" s="207">
        <v>441561</v>
      </c>
      <c r="C42" s="208">
        <v>432519</v>
      </c>
      <c r="D42" s="207">
        <v>447318</v>
      </c>
      <c r="E42" s="208">
        <v>437423</v>
      </c>
      <c r="F42" s="207">
        <v>385424</v>
      </c>
      <c r="G42" s="208">
        <v>379813</v>
      </c>
      <c r="H42" s="90">
        <v>730283</v>
      </c>
      <c r="I42" s="90">
        <v>725783</v>
      </c>
      <c r="J42" s="207">
        <v>134653</v>
      </c>
      <c r="K42" s="208">
        <v>131805</v>
      </c>
      <c r="L42" s="207">
        <v>57087</v>
      </c>
      <c r="M42" s="208">
        <v>56761</v>
      </c>
      <c r="N42" s="153"/>
      <c r="O42" s="207">
        <v>98157</v>
      </c>
      <c r="P42" s="208">
        <v>97297</v>
      </c>
      <c r="Q42" s="207">
        <v>85262</v>
      </c>
      <c r="R42" s="209">
        <v>83588</v>
      </c>
      <c r="S42" s="210">
        <v>50237</v>
      </c>
      <c r="T42" s="209">
        <v>48867</v>
      </c>
      <c r="U42" s="210">
        <v>98492</v>
      </c>
      <c r="V42" s="209">
        <v>92208</v>
      </c>
      <c r="W42" s="210">
        <v>51955</v>
      </c>
      <c r="X42" s="211">
        <v>50917</v>
      </c>
      <c r="Y42" s="210">
        <v>107243</v>
      </c>
      <c r="Z42" s="209">
        <v>104921</v>
      </c>
      <c r="AA42" s="210">
        <v>388053</v>
      </c>
      <c r="AB42" s="209">
        <v>383202</v>
      </c>
      <c r="AC42" s="210">
        <v>479919</v>
      </c>
      <c r="AD42" s="209">
        <v>476031</v>
      </c>
      <c r="AE42" s="210">
        <v>311173</v>
      </c>
      <c r="AF42" s="209">
        <v>301037</v>
      </c>
      <c r="AG42" s="210">
        <v>950898</v>
      </c>
      <c r="AH42" s="209">
        <v>942744</v>
      </c>
      <c r="AI42" s="210">
        <v>148706</v>
      </c>
      <c r="AJ42" s="209">
        <v>144539</v>
      </c>
      <c r="AK42" s="210">
        <v>47888</v>
      </c>
      <c r="AL42" s="209">
        <v>45676</v>
      </c>
      <c r="AM42" s="264"/>
      <c r="AN42" s="210">
        <v>65074</v>
      </c>
      <c r="AO42" s="209">
        <v>53894</v>
      </c>
      <c r="AP42" s="210">
        <v>79816</v>
      </c>
      <c r="AQ42" s="209">
        <v>77802</v>
      </c>
      <c r="AR42" s="210">
        <v>35553</v>
      </c>
      <c r="AS42" s="209">
        <v>34582</v>
      </c>
      <c r="AT42" s="210">
        <v>92160</v>
      </c>
      <c r="AU42" s="209">
        <v>91110</v>
      </c>
      <c r="AV42" s="210">
        <v>51299</v>
      </c>
      <c r="AW42" s="209">
        <v>50026</v>
      </c>
      <c r="AX42" s="210">
        <v>122407</v>
      </c>
      <c r="AY42" s="209">
        <v>119734</v>
      </c>
      <c r="AZ42" s="210">
        <v>254189</v>
      </c>
      <c r="BA42" s="209">
        <v>252594</v>
      </c>
      <c r="BB42" s="210">
        <v>667220</v>
      </c>
      <c r="BC42" s="209">
        <v>662372</v>
      </c>
      <c r="BD42" s="210">
        <v>376940</v>
      </c>
      <c r="BE42" s="209">
        <v>356434</v>
      </c>
      <c r="BF42" s="210">
        <v>1035508</v>
      </c>
      <c r="BG42" s="209">
        <v>1032116</v>
      </c>
      <c r="BH42" s="210">
        <v>164353</v>
      </c>
      <c r="BI42" s="209">
        <v>161812</v>
      </c>
      <c r="BJ42" s="210">
        <v>63858</v>
      </c>
      <c r="BK42" s="209">
        <v>63171</v>
      </c>
      <c r="BL42" s="264"/>
      <c r="BM42" s="210">
        <v>138831</v>
      </c>
      <c r="BN42" s="209">
        <v>136129</v>
      </c>
      <c r="BO42" s="352">
        <v>122597.22</v>
      </c>
      <c r="BP42" s="209">
        <v>120286.09999999999</v>
      </c>
      <c r="BQ42" s="352">
        <v>102893.45999999999</v>
      </c>
      <c r="BR42" s="209">
        <v>102723.56999999999</v>
      </c>
      <c r="BS42" s="352">
        <v>151505.03</v>
      </c>
      <c r="BT42" s="209">
        <v>144659.82</v>
      </c>
      <c r="BU42" s="352">
        <v>109416.03</v>
      </c>
      <c r="BV42" s="209">
        <v>106808.26999999999</v>
      </c>
      <c r="BW42" s="352">
        <v>163204.71000000002</v>
      </c>
      <c r="BX42" s="209">
        <v>161398.46000000002</v>
      </c>
      <c r="BY42" s="352">
        <v>578853.96</v>
      </c>
      <c r="BZ42" s="209">
        <v>574424.72</v>
      </c>
      <c r="CA42" s="352">
        <v>588584.89</v>
      </c>
      <c r="CB42" s="209">
        <v>584934.91</v>
      </c>
      <c r="CC42" s="352">
        <v>438093.63999999996</v>
      </c>
      <c r="CD42" s="209">
        <v>431169.20999999996</v>
      </c>
      <c r="CE42" s="352">
        <v>975114.03</v>
      </c>
      <c r="CF42" s="209">
        <v>967993.47</v>
      </c>
      <c r="CG42" s="352">
        <v>158468.25999999998</v>
      </c>
      <c r="CH42" s="209">
        <v>154405.35999999999</v>
      </c>
      <c r="CI42" s="352">
        <v>106848.2</v>
      </c>
      <c r="CJ42" s="209">
        <v>106530.56</v>
      </c>
      <c r="CK42" s="264"/>
      <c r="CL42" s="352">
        <v>141002.99</v>
      </c>
      <c r="CM42" s="209">
        <v>134374.9</v>
      </c>
      <c r="CN42" s="352">
        <v>114073.97</v>
      </c>
      <c r="CO42" s="209">
        <v>113894.19</v>
      </c>
      <c r="CP42" s="352">
        <v>99824.14</v>
      </c>
      <c r="CQ42" s="209">
        <v>99496.98000000001</v>
      </c>
      <c r="CR42" s="352">
        <v>177852.96</v>
      </c>
      <c r="CS42" s="209">
        <v>164154.72999999998</v>
      </c>
      <c r="CT42" s="352">
        <v>126811.09</v>
      </c>
      <c r="CU42" s="209">
        <v>125993.4</v>
      </c>
      <c r="CV42" s="352">
        <v>142708.19</v>
      </c>
      <c r="CW42" s="209">
        <v>142168.19</v>
      </c>
      <c r="CX42" s="352">
        <v>602907.78</v>
      </c>
      <c r="CY42" s="209">
        <v>588823.99</v>
      </c>
      <c r="CZ42" s="352">
        <v>1005047.01</v>
      </c>
      <c r="DA42" s="209">
        <v>991080.43</v>
      </c>
      <c r="DB42" s="352">
        <v>717419.97</v>
      </c>
      <c r="DC42" s="209">
        <v>698138.99999999988</v>
      </c>
      <c r="DD42" s="352">
        <v>417302.68000000005</v>
      </c>
      <c r="DE42" s="209">
        <v>406646.87</v>
      </c>
      <c r="DF42" s="352">
        <v>252009.87999999998</v>
      </c>
      <c r="DG42" s="209">
        <v>239934.69999999998</v>
      </c>
      <c r="DH42" s="352">
        <v>165454.82999999999</v>
      </c>
      <c r="DI42" s="209">
        <v>145830.13</v>
      </c>
      <c r="DJ42" s="264"/>
      <c r="DK42" s="352">
        <v>175230.86000000002</v>
      </c>
      <c r="DL42" s="209">
        <v>173544.52000000002</v>
      </c>
      <c r="DM42" s="352">
        <v>183814.56</v>
      </c>
      <c r="DN42" s="209">
        <v>149967.75</v>
      </c>
      <c r="DO42" s="352">
        <v>165329.88</v>
      </c>
      <c r="DP42" s="209">
        <v>162869.06</v>
      </c>
      <c r="DQ42" s="264"/>
      <c r="DR42" s="352">
        <v>73764.959999999992</v>
      </c>
      <c r="DS42" s="209">
        <v>67686.559999999998</v>
      </c>
      <c r="DT42" s="352">
        <v>38698.69</v>
      </c>
      <c r="DU42" s="209">
        <v>38698.69</v>
      </c>
      <c r="DV42" s="352">
        <v>74477.14</v>
      </c>
      <c r="DW42" s="209">
        <v>72726.12</v>
      </c>
      <c r="DX42" s="264"/>
      <c r="DY42" s="352">
        <v>608480.01</v>
      </c>
      <c r="DZ42" s="209">
        <v>569180.65999999992</v>
      </c>
      <c r="EA42" s="352">
        <v>1095391.1000000001</v>
      </c>
      <c r="EB42" s="209">
        <v>1025343.55</v>
      </c>
      <c r="EC42" s="352">
        <v>912098.18</v>
      </c>
      <c r="ED42" s="209">
        <v>832581.33000000007</v>
      </c>
      <c r="EE42" s="264"/>
      <c r="EF42" s="352">
        <v>678503.98</v>
      </c>
      <c r="EG42" s="209">
        <v>595717.96000000008</v>
      </c>
      <c r="EH42" s="352">
        <v>262489.04000000004</v>
      </c>
      <c r="EI42" s="209">
        <v>239375</v>
      </c>
      <c r="EJ42" s="352">
        <v>181223.06</v>
      </c>
      <c r="EK42" s="209">
        <v>178052.46</v>
      </c>
      <c r="EL42" s="264"/>
      <c r="EM42" s="352">
        <v>318923</v>
      </c>
      <c r="EN42" s="209">
        <v>277886.7</v>
      </c>
      <c r="EO42" s="352">
        <v>241426.28</v>
      </c>
      <c r="EP42" s="209">
        <v>238709.36</v>
      </c>
      <c r="EQ42" s="352">
        <v>219526.15999999997</v>
      </c>
      <c r="ER42" s="209">
        <v>215554.26</v>
      </c>
      <c r="ES42" s="264"/>
      <c r="ET42" s="352">
        <v>314195.39</v>
      </c>
      <c r="EU42" s="209">
        <v>307022.73</v>
      </c>
      <c r="EV42" s="352">
        <v>322917.33999999997</v>
      </c>
      <c r="EW42" s="209">
        <v>320045.78000000003</v>
      </c>
      <c r="EX42" s="352">
        <v>420614.88</v>
      </c>
      <c r="EY42" s="209">
        <v>415012.68999999994</v>
      </c>
      <c r="EZ42" s="264"/>
      <c r="FA42" s="352">
        <v>1015460.8099999999</v>
      </c>
      <c r="FB42" s="209">
        <v>975002.85</v>
      </c>
      <c r="FC42" s="352">
        <v>1492614.6400000001</v>
      </c>
      <c r="FD42" s="209">
        <v>1455820.82</v>
      </c>
      <c r="FE42" s="352">
        <v>1001477.3899999999</v>
      </c>
      <c r="FF42" s="209">
        <v>980821.91999999993</v>
      </c>
      <c r="FG42" s="264"/>
      <c r="FH42" s="352">
        <v>604165.23</v>
      </c>
      <c r="FI42" s="209">
        <v>586496.30999999994</v>
      </c>
      <c r="FJ42" s="352">
        <v>184121.83000000002</v>
      </c>
      <c r="FK42" s="209">
        <v>183088.83000000002</v>
      </c>
      <c r="FL42" s="352">
        <v>231751.63</v>
      </c>
      <c r="FM42" s="209">
        <v>229993.85</v>
      </c>
      <c r="FN42" s="352">
        <v>247855.87000000002</v>
      </c>
      <c r="FO42" s="209">
        <v>233977.61000000002</v>
      </c>
      <c r="FP42" s="352">
        <v>313921.83999999997</v>
      </c>
      <c r="FQ42" s="209">
        <v>311641.14</v>
      </c>
      <c r="FR42" s="352">
        <v>267456.47000000003</v>
      </c>
      <c r="FS42" s="209">
        <v>263446.42000000004</v>
      </c>
      <c r="FT42" s="264"/>
      <c r="FU42" s="352">
        <v>211193.47</v>
      </c>
      <c r="FV42" s="209">
        <v>200637.33000000002</v>
      </c>
      <c r="FW42" s="352">
        <v>202169.52</v>
      </c>
      <c r="FX42" s="209">
        <v>202169.52</v>
      </c>
      <c r="FY42" s="352">
        <v>334020.30999999994</v>
      </c>
      <c r="FZ42" s="209">
        <v>332446.69999999995</v>
      </c>
      <c r="GA42" s="264"/>
      <c r="GB42" s="352">
        <v>884587.21000000008</v>
      </c>
      <c r="GC42" s="209">
        <v>866971.52</v>
      </c>
      <c r="GD42" s="352">
        <v>1592590.5599999998</v>
      </c>
      <c r="GE42" s="209">
        <v>1569247.1900000002</v>
      </c>
      <c r="GF42" s="352">
        <v>1027209.02</v>
      </c>
      <c r="GG42" s="209">
        <v>999641.97000000009</v>
      </c>
      <c r="GH42" s="264"/>
      <c r="GI42" s="352">
        <v>876458.05999999994</v>
      </c>
      <c r="GJ42" s="209">
        <v>784319.44000000006</v>
      </c>
      <c r="GK42" s="352">
        <v>233663.18</v>
      </c>
      <c r="GL42" s="209">
        <v>218827.9</v>
      </c>
      <c r="GM42" s="352">
        <v>269145.68</v>
      </c>
      <c r="GN42" s="209">
        <v>250619.03999999998</v>
      </c>
      <c r="GO42" s="352">
        <v>409337.37</v>
      </c>
      <c r="GP42" s="209">
        <v>392146.9</v>
      </c>
      <c r="GQ42" s="352">
        <v>375263.18</v>
      </c>
      <c r="GR42" s="209">
        <v>359354.56000000006</v>
      </c>
      <c r="GS42" s="352">
        <v>269814.47000000003</v>
      </c>
      <c r="GT42" s="209">
        <v>264778.02</v>
      </c>
      <c r="GU42" s="264"/>
      <c r="GV42" s="352">
        <v>416613.64</v>
      </c>
      <c r="GW42" s="209">
        <v>403255.77999999997</v>
      </c>
      <c r="GX42" s="352">
        <v>295704.18</v>
      </c>
      <c r="GY42" s="209">
        <v>291963.18</v>
      </c>
      <c r="GZ42" s="352">
        <v>385479.06999999995</v>
      </c>
      <c r="HA42" s="209">
        <v>368118.76999999996</v>
      </c>
      <c r="HB42" s="264"/>
      <c r="HC42" s="352">
        <v>1137426.22</v>
      </c>
      <c r="HD42" s="209">
        <v>1098162.97</v>
      </c>
      <c r="HE42" s="352">
        <v>1738258.69</v>
      </c>
      <c r="HF42" s="209">
        <v>1704927.92</v>
      </c>
      <c r="HG42" s="352">
        <v>784285.63</v>
      </c>
      <c r="HH42" s="209">
        <v>759473.62</v>
      </c>
      <c r="HI42" s="264"/>
      <c r="HJ42" s="352">
        <v>992549.19</v>
      </c>
      <c r="HK42" s="209">
        <v>961223.12</v>
      </c>
      <c r="HL42" s="352">
        <v>373254.64</v>
      </c>
      <c r="HM42" s="209">
        <v>359378.94</v>
      </c>
      <c r="HN42" s="352">
        <v>218115.08</v>
      </c>
      <c r="HO42" s="209">
        <v>216201.11</v>
      </c>
      <c r="HP42" s="383"/>
      <c r="HQ42" s="352">
        <v>403189.19999999995</v>
      </c>
      <c r="HR42" s="209">
        <v>389398.55</v>
      </c>
      <c r="HS42" s="352">
        <v>357160.91</v>
      </c>
      <c r="HT42" s="209">
        <v>353315.25</v>
      </c>
      <c r="HU42" s="352">
        <v>318425.95</v>
      </c>
      <c r="HV42" s="209">
        <v>312282.59000000003</v>
      </c>
      <c r="HW42" s="264"/>
      <c r="HX42" s="352">
        <v>533377.29</v>
      </c>
      <c r="HY42" s="209">
        <v>514570.93000000005</v>
      </c>
      <c r="HZ42" s="352">
        <v>272267.95999999996</v>
      </c>
      <c r="IA42" s="209">
        <v>262780</v>
      </c>
      <c r="IB42" s="352">
        <v>388057.63</v>
      </c>
      <c r="IC42" s="209">
        <v>368377.36</v>
      </c>
      <c r="ID42" s="264"/>
      <c r="IE42" s="352">
        <v>1342439.64</v>
      </c>
      <c r="IF42" s="209">
        <v>1275488.0999999999</v>
      </c>
      <c r="IG42" s="352"/>
      <c r="IH42" s="209"/>
      <c r="II42" s="352"/>
      <c r="IJ42" s="209"/>
      <c r="IK42" s="264"/>
      <c r="IL42" s="352"/>
      <c r="IM42" s="209"/>
      <c r="IN42" s="352"/>
      <c r="IO42" s="209"/>
      <c r="IP42" s="352"/>
      <c r="IQ42" s="209"/>
    </row>
    <row r="43" spans="1:251">
      <c r="A43" s="89" t="s">
        <v>88</v>
      </c>
      <c r="B43" s="207">
        <v>519805</v>
      </c>
      <c r="C43" s="208">
        <v>516389</v>
      </c>
      <c r="D43" s="207">
        <v>454097</v>
      </c>
      <c r="E43" s="208">
        <v>450682</v>
      </c>
      <c r="F43" s="207">
        <v>372502</v>
      </c>
      <c r="G43" s="208">
        <v>368419</v>
      </c>
      <c r="H43" s="90">
        <v>374436</v>
      </c>
      <c r="I43" s="90">
        <v>333229</v>
      </c>
      <c r="J43" s="207">
        <v>196118</v>
      </c>
      <c r="K43" s="208">
        <v>195455</v>
      </c>
      <c r="L43" s="207">
        <v>128931</v>
      </c>
      <c r="M43" s="208">
        <v>124781</v>
      </c>
      <c r="N43" s="153"/>
      <c r="O43" s="207">
        <v>190588</v>
      </c>
      <c r="P43" s="208">
        <v>182217</v>
      </c>
      <c r="Q43" s="207">
        <v>253343</v>
      </c>
      <c r="R43" s="209">
        <v>249253</v>
      </c>
      <c r="S43" s="210">
        <v>148887</v>
      </c>
      <c r="T43" s="209">
        <v>144331</v>
      </c>
      <c r="U43" s="210">
        <v>-27473</v>
      </c>
      <c r="V43" s="209">
        <v>-29715</v>
      </c>
      <c r="W43" s="210">
        <v>287677</v>
      </c>
      <c r="X43" s="211">
        <v>285965</v>
      </c>
      <c r="Y43" s="210">
        <v>262122</v>
      </c>
      <c r="Z43" s="209">
        <v>258982</v>
      </c>
      <c r="AA43" s="210">
        <v>380864</v>
      </c>
      <c r="AB43" s="209">
        <v>377610</v>
      </c>
      <c r="AC43" s="210">
        <v>475314</v>
      </c>
      <c r="AD43" s="209">
        <v>471729</v>
      </c>
      <c r="AE43" s="210">
        <v>432236</v>
      </c>
      <c r="AF43" s="209">
        <v>427832</v>
      </c>
      <c r="AG43" s="210">
        <v>420423</v>
      </c>
      <c r="AH43" s="209">
        <v>401892</v>
      </c>
      <c r="AI43" s="210">
        <v>223486</v>
      </c>
      <c r="AJ43" s="209">
        <v>219859</v>
      </c>
      <c r="AK43" s="210">
        <v>166519</v>
      </c>
      <c r="AL43" s="209">
        <v>164866</v>
      </c>
      <c r="AM43" s="264"/>
      <c r="AN43" s="210">
        <v>65250</v>
      </c>
      <c r="AO43" s="209">
        <v>62868</v>
      </c>
      <c r="AP43" s="210">
        <v>231682</v>
      </c>
      <c r="AQ43" s="209">
        <v>228947</v>
      </c>
      <c r="AR43" s="210">
        <v>180399</v>
      </c>
      <c r="AS43" s="209">
        <v>178060</v>
      </c>
      <c r="AT43" s="210">
        <v>200378</v>
      </c>
      <c r="AU43" s="209">
        <v>197618</v>
      </c>
      <c r="AV43" s="210">
        <v>143158</v>
      </c>
      <c r="AW43" s="209">
        <v>141058</v>
      </c>
      <c r="AX43" s="210">
        <v>336043</v>
      </c>
      <c r="AY43" s="209">
        <v>331500</v>
      </c>
      <c r="AZ43" s="210">
        <v>434097</v>
      </c>
      <c r="BA43" s="209">
        <v>431677</v>
      </c>
      <c r="BB43" s="210">
        <v>432147</v>
      </c>
      <c r="BC43" s="209">
        <v>429760</v>
      </c>
      <c r="BD43" s="210">
        <v>458435</v>
      </c>
      <c r="BE43" s="209">
        <v>452822</v>
      </c>
      <c r="BF43" s="210">
        <v>365017</v>
      </c>
      <c r="BG43" s="209">
        <v>357293</v>
      </c>
      <c r="BH43" s="210">
        <v>219146</v>
      </c>
      <c r="BI43" s="209">
        <v>216008</v>
      </c>
      <c r="BJ43" s="210">
        <v>135578</v>
      </c>
      <c r="BK43" s="209">
        <v>132520</v>
      </c>
      <c r="BL43" s="264"/>
      <c r="BM43" s="210">
        <v>156527</v>
      </c>
      <c r="BN43" s="209">
        <v>152394</v>
      </c>
      <c r="BO43" s="352">
        <v>101043.79</v>
      </c>
      <c r="BP43" s="209">
        <v>97363.56</v>
      </c>
      <c r="BQ43" s="352">
        <v>126084.41999999998</v>
      </c>
      <c r="BR43" s="209">
        <v>118749.57999999999</v>
      </c>
      <c r="BS43" s="352">
        <v>103433.45</v>
      </c>
      <c r="BT43" s="209">
        <v>99025.45</v>
      </c>
      <c r="BU43" s="352">
        <v>129124.42</v>
      </c>
      <c r="BV43" s="209">
        <v>127025.67</v>
      </c>
      <c r="BW43" s="352">
        <v>733627.97000000009</v>
      </c>
      <c r="BX43" s="209">
        <v>693595.46000000008</v>
      </c>
      <c r="BY43" s="352">
        <v>306509.03999999998</v>
      </c>
      <c r="BZ43" s="209">
        <v>304981.99</v>
      </c>
      <c r="CA43" s="352">
        <v>256608.37</v>
      </c>
      <c r="CB43" s="209">
        <v>253904.27000000002</v>
      </c>
      <c r="CC43" s="352">
        <v>246228.54</v>
      </c>
      <c r="CD43" s="209">
        <v>243063.34</v>
      </c>
      <c r="CE43" s="352">
        <v>253195.38999999998</v>
      </c>
      <c r="CF43" s="209">
        <v>250327.59</v>
      </c>
      <c r="CG43" s="352">
        <v>135746.72999999998</v>
      </c>
      <c r="CH43" s="209">
        <v>133499.13</v>
      </c>
      <c r="CI43" s="352">
        <v>100076.69</v>
      </c>
      <c r="CJ43" s="209">
        <v>98057.590000000011</v>
      </c>
      <c r="CK43" s="264"/>
      <c r="CL43" s="352">
        <v>109762.93</v>
      </c>
      <c r="CM43" s="209">
        <v>107697.70999999999</v>
      </c>
      <c r="CN43" s="352">
        <v>99466.220000000016</v>
      </c>
      <c r="CO43" s="209">
        <v>96538.220000000016</v>
      </c>
      <c r="CP43" s="352">
        <v>115193.75</v>
      </c>
      <c r="CQ43" s="209">
        <v>111193.25</v>
      </c>
      <c r="CR43" s="352">
        <v>127774.11000000002</v>
      </c>
      <c r="CS43" s="209">
        <v>125361.11000000002</v>
      </c>
      <c r="CT43" s="352">
        <v>131961.93</v>
      </c>
      <c r="CU43" s="209">
        <v>128293.93</v>
      </c>
      <c r="CV43" s="352">
        <v>209897.21</v>
      </c>
      <c r="CW43" s="209">
        <v>202120.5</v>
      </c>
      <c r="CX43" s="352">
        <v>326152.07</v>
      </c>
      <c r="CY43" s="209">
        <v>316587.42000000004</v>
      </c>
      <c r="CZ43" s="352">
        <v>128467.4</v>
      </c>
      <c r="DA43" s="209">
        <v>121874.79</v>
      </c>
      <c r="DB43" s="352">
        <v>263908.34999999998</v>
      </c>
      <c r="DC43" s="209">
        <v>256596.92</v>
      </c>
      <c r="DD43" s="352">
        <v>284106.63999999996</v>
      </c>
      <c r="DE43" s="209">
        <v>279626.06999999995</v>
      </c>
      <c r="DF43" s="352">
        <v>136378.87</v>
      </c>
      <c r="DG43" s="209">
        <v>133636.87</v>
      </c>
      <c r="DH43" s="352">
        <v>123648.71</v>
      </c>
      <c r="DI43" s="209">
        <v>118736.9</v>
      </c>
      <c r="DJ43" s="264"/>
      <c r="DK43" s="352">
        <v>123818.34</v>
      </c>
      <c r="DL43" s="209">
        <v>117457.57999999999</v>
      </c>
      <c r="DM43" s="352">
        <v>115369.74</v>
      </c>
      <c r="DN43" s="209">
        <v>108597.22</v>
      </c>
      <c r="DO43" s="352">
        <v>118870.47</v>
      </c>
      <c r="DP43" s="209">
        <v>111079.8</v>
      </c>
      <c r="DQ43" s="264"/>
      <c r="DR43" s="352">
        <v>111747.37000000001</v>
      </c>
      <c r="DS43" s="209">
        <v>105301.12</v>
      </c>
      <c r="DT43" s="352">
        <v>68116.62</v>
      </c>
      <c r="DU43" s="209">
        <v>63282.539999999994</v>
      </c>
      <c r="DV43" s="352">
        <v>62697.120000000003</v>
      </c>
      <c r="DW43" s="209">
        <v>57509.06</v>
      </c>
      <c r="DX43" s="264"/>
      <c r="DY43" s="352">
        <v>206475.09</v>
      </c>
      <c r="DZ43" s="209">
        <v>197170.1</v>
      </c>
      <c r="EA43" s="352">
        <v>243651.4</v>
      </c>
      <c r="EB43" s="209">
        <v>234194.84999999998</v>
      </c>
      <c r="EC43" s="352">
        <v>222981.32</v>
      </c>
      <c r="ED43" s="209">
        <v>215266.53000000003</v>
      </c>
      <c r="EE43" s="264"/>
      <c r="EF43" s="352">
        <v>264192.45999999996</v>
      </c>
      <c r="EG43" s="209">
        <v>255033.14</v>
      </c>
      <c r="EH43" s="352">
        <v>167256.16</v>
      </c>
      <c r="EI43" s="209">
        <v>159479.32</v>
      </c>
      <c r="EJ43" s="352">
        <v>114592.17000000001</v>
      </c>
      <c r="EK43" s="209">
        <v>108359.71</v>
      </c>
      <c r="EL43" s="264"/>
      <c r="EM43" s="352">
        <v>141554.60999999999</v>
      </c>
      <c r="EN43" s="209">
        <v>133272.56999999998</v>
      </c>
      <c r="EO43" s="352">
        <v>116424.75</v>
      </c>
      <c r="EP43" s="209">
        <v>108733.66999999998</v>
      </c>
      <c r="EQ43" s="352">
        <v>137454.70000000001</v>
      </c>
      <c r="ER43" s="209">
        <v>129389.18999999999</v>
      </c>
      <c r="ES43" s="264"/>
      <c r="ET43" s="352">
        <v>156319.19</v>
      </c>
      <c r="EU43" s="209">
        <v>146906.4</v>
      </c>
      <c r="EV43" s="352">
        <v>185870.34</v>
      </c>
      <c r="EW43" s="209">
        <v>175962.56</v>
      </c>
      <c r="EX43" s="352">
        <v>208640.35</v>
      </c>
      <c r="EY43" s="209">
        <v>199131.68</v>
      </c>
      <c r="EZ43" s="264"/>
      <c r="FA43" s="352">
        <v>360281.56</v>
      </c>
      <c r="FB43" s="209">
        <v>341822.89</v>
      </c>
      <c r="FC43" s="352">
        <v>476470.87999999995</v>
      </c>
      <c r="FD43" s="209">
        <v>445722.36</v>
      </c>
      <c r="FE43" s="352">
        <v>362861.25</v>
      </c>
      <c r="FF43" s="209">
        <v>342286.84</v>
      </c>
      <c r="FG43" s="264"/>
      <c r="FH43" s="352">
        <v>206499.58</v>
      </c>
      <c r="FI43" s="209">
        <v>187804.55000000002</v>
      </c>
      <c r="FJ43" s="352">
        <v>203073.25</v>
      </c>
      <c r="FK43" s="209">
        <v>191524.61</v>
      </c>
      <c r="FL43" s="352">
        <v>165922.75</v>
      </c>
      <c r="FM43" s="209">
        <v>158569.71</v>
      </c>
      <c r="FN43" s="352">
        <v>167227.97</v>
      </c>
      <c r="FO43" s="209">
        <v>164142.76</v>
      </c>
      <c r="FP43" s="352">
        <v>144637.79999999999</v>
      </c>
      <c r="FQ43" s="209">
        <v>141154.32</v>
      </c>
      <c r="FR43" s="352">
        <v>287274.40000000002</v>
      </c>
      <c r="FS43" s="209">
        <v>284288.52</v>
      </c>
      <c r="FT43" s="264"/>
      <c r="FU43" s="352">
        <v>169973.54</v>
      </c>
      <c r="FV43" s="209">
        <v>165898.18</v>
      </c>
      <c r="FW43" s="352">
        <v>219258.71</v>
      </c>
      <c r="FX43" s="209">
        <v>212248.36</v>
      </c>
      <c r="FY43" s="352">
        <v>258986.75999999998</v>
      </c>
      <c r="FZ43" s="209">
        <v>242820.58999999997</v>
      </c>
      <c r="GA43" s="264"/>
      <c r="GB43" s="352">
        <v>354408.67</v>
      </c>
      <c r="GC43" s="209">
        <v>338458.39999999997</v>
      </c>
      <c r="GD43" s="352">
        <v>333008.84999999998</v>
      </c>
      <c r="GE43" s="209">
        <v>314337.02</v>
      </c>
      <c r="GF43" s="352">
        <v>311765.62</v>
      </c>
      <c r="GG43" s="209">
        <v>296128.59000000003</v>
      </c>
      <c r="GH43" s="264"/>
      <c r="GI43" s="352">
        <v>371134.93000000005</v>
      </c>
      <c r="GJ43" s="209">
        <v>349393.02</v>
      </c>
      <c r="GK43" s="352">
        <v>225115.65</v>
      </c>
      <c r="GL43" s="209">
        <v>213379.84</v>
      </c>
      <c r="GM43" s="352">
        <v>153190.32</v>
      </c>
      <c r="GN43" s="209">
        <v>147335.51</v>
      </c>
      <c r="GO43" s="352">
        <v>120657.75000000001</v>
      </c>
      <c r="GP43" s="209">
        <v>112131.28000000001</v>
      </c>
      <c r="GQ43" s="352">
        <v>143359.70000000001</v>
      </c>
      <c r="GR43" s="209">
        <v>134569.36000000002</v>
      </c>
      <c r="GS43" s="352">
        <v>185412.00999999998</v>
      </c>
      <c r="GT43" s="209">
        <v>166887.88</v>
      </c>
      <c r="GU43" s="264"/>
      <c r="GV43" s="352">
        <v>178899.34</v>
      </c>
      <c r="GW43" s="209">
        <v>171016.28</v>
      </c>
      <c r="GX43" s="352">
        <v>199811.25999999998</v>
      </c>
      <c r="GY43" s="209">
        <v>178909.75</v>
      </c>
      <c r="GZ43" s="352">
        <v>288640.68</v>
      </c>
      <c r="HA43" s="209">
        <v>280605.28000000003</v>
      </c>
      <c r="HB43" s="264"/>
      <c r="HC43" s="352">
        <v>394642.35</v>
      </c>
      <c r="HD43" s="209">
        <v>379354.47</v>
      </c>
      <c r="HE43" s="352">
        <v>419244.39</v>
      </c>
      <c r="HF43" s="209">
        <v>401850.41000000003</v>
      </c>
      <c r="HG43" s="352">
        <v>412845.90999999992</v>
      </c>
      <c r="HH43" s="209">
        <v>394676.31999999995</v>
      </c>
      <c r="HI43" s="264"/>
      <c r="HJ43" s="352">
        <v>390320.89999999997</v>
      </c>
      <c r="HK43" s="209">
        <v>367188.17999999993</v>
      </c>
      <c r="HL43" s="352">
        <v>237164.16</v>
      </c>
      <c r="HM43" s="209">
        <v>216427.29</v>
      </c>
      <c r="HN43" s="352">
        <v>170853.35</v>
      </c>
      <c r="HO43" s="209">
        <v>159611.95000000001</v>
      </c>
      <c r="HP43" s="383"/>
      <c r="HQ43" s="352">
        <v>145991.66</v>
      </c>
      <c r="HR43" s="209">
        <v>131574.32999999999</v>
      </c>
      <c r="HS43" s="352">
        <v>152836.72</v>
      </c>
      <c r="HT43" s="209">
        <v>136930.80000000002</v>
      </c>
      <c r="HU43" s="352">
        <v>177853.01</v>
      </c>
      <c r="HV43" s="209">
        <v>161410.60999999999</v>
      </c>
      <c r="HW43" s="264"/>
      <c r="HX43" s="352">
        <v>178269.61</v>
      </c>
      <c r="HY43" s="209">
        <v>160583.78</v>
      </c>
      <c r="HZ43" s="352">
        <v>135470.28</v>
      </c>
      <c r="IA43" s="209">
        <v>122409.11</v>
      </c>
      <c r="IB43" s="352">
        <v>300032.39</v>
      </c>
      <c r="IC43" s="209">
        <v>284392.41000000003</v>
      </c>
      <c r="ID43" s="264"/>
      <c r="IE43" s="352">
        <v>411215.81000000006</v>
      </c>
      <c r="IF43" s="209">
        <v>393287.89</v>
      </c>
      <c r="IG43" s="352"/>
      <c r="IH43" s="209"/>
      <c r="II43" s="352"/>
      <c r="IJ43" s="209"/>
      <c r="IK43" s="264"/>
      <c r="IL43" s="352"/>
      <c r="IM43" s="209"/>
      <c r="IN43" s="352"/>
      <c r="IO43" s="209"/>
      <c r="IP43" s="352"/>
      <c r="IQ43" s="209"/>
    </row>
    <row r="44" spans="1:251">
      <c r="A44" s="89" t="s">
        <v>89</v>
      </c>
      <c r="B44" s="207">
        <v>135447</v>
      </c>
      <c r="C44" s="208">
        <v>133029</v>
      </c>
      <c r="D44" s="207">
        <v>98896</v>
      </c>
      <c r="E44" s="208">
        <v>97177</v>
      </c>
      <c r="F44" s="207">
        <v>68724</v>
      </c>
      <c r="G44" s="208">
        <v>67807</v>
      </c>
      <c r="H44" s="90">
        <v>174145</v>
      </c>
      <c r="I44" s="90">
        <v>159614</v>
      </c>
      <c r="J44" s="207">
        <v>109025</v>
      </c>
      <c r="K44" s="208">
        <v>104044</v>
      </c>
      <c r="L44" s="207">
        <v>60599</v>
      </c>
      <c r="M44" s="208">
        <v>57053</v>
      </c>
      <c r="N44" s="153"/>
      <c r="O44" s="207">
        <v>88734</v>
      </c>
      <c r="P44" s="208">
        <v>79229</v>
      </c>
      <c r="Q44" s="207">
        <v>31979</v>
      </c>
      <c r="R44" s="209">
        <v>31271</v>
      </c>
      <c r="S44" s="210">
        <v>42563</v>
      </c>
      <c r="T44" s="209">
        <v>42227</v>
      </c>
      <c r="U44" s="210">
        <v>58756</v>
      </c>
      <c r="V44" s="209">
        <v>52443</v>
      </c>
      <c r="W44" s="210">
        <v>72100</v>
      </c>
      <c r="X44" s="211">
        <v>66524</v>
      </c>
      <c r="Y44" s="210">
        <v>101145</v>
      </c>
      <c r="Z44" s="209">
        <v>98374</v>
      </c>
      <c r="AA44" s="210">
        <v>192218</v>
      </c>
      <c r="AB44" s="209">
        <v>191207</v>
      </c>
      <c r="AC44" s="210">
        <v>103002</v>
      </c>
      <c r="AD44" s="209">
        <v>99402</v>
      </c>
      <c r="AE44" s="210">
        <v>126326</v>
      </c>
      <c r="AF44" s="209">
        <v>119151</v>
      </c>
      <c r="AG44" s="210">
        <v>177234</v>
      </c>
      <c r="AH44" s="209">
        <v>173176</v>
      </c>
      <c r="AI44" s="210">
        <v>103788</v>
      </c>
      <c r="AJ44" s="209">
        <v>99020</v>
      </c>
      <c r="AK44" s="210">
        <v>39407</v>
      </c>
      <c r="AL44" s="209">
        <v>37228</v>
      </c>
      <c r="AM44" s="264"/>
      <c r="AN44" s="210">
        <v>70366</v>
      </c>
      <c r="AO44" s="209">
        <v>68835</v>
      </c>
      <c r="AP44" s="210">
        <v>37494</v>
      </c>
      <c r="AQ44" s="209">
        <v>36984</v>
      </c>
      <c r="AR44" s="210">
        <v>54900</v>
      </c>
      <c r="AS44" s="209">
        <v>54682</v>
      </c>
      <c r="AT44" s="210">
        <v>43038</v>
      </c>
      <c r="AU44" s="209">
        <v>42660</v>
      </c>
      <c r="AV44" s="210">
        <v>39176</v>
      </c>
      <c r="AW44" s="209">
        <v>38317</v>
      </c>
      <c r="AX44" s="210">
        <v>63343</v>
      </c>
      <c r="AY44" s="209">
        <v>60974</v>
      </c>
      <c r="AZ44" s="210">
        <v>113960</v>
      </c>
      <c r="BA44" s="209">
        <v>106328</v>
      </c>
      <c r="BB44" s="210">
        <v>132243</v>
      </c>
      <c r="BC44" s="209">
        <v>131926</v>
      </c>
      <c r="BD44" s="210">
        <v>106103</v>
      </c>
      <c r="BE44" s="209">
        <v>106103</v>
      </c>
      <c r="BF44" s="210">
        <v>191949</v>
      </c>
      <c r="BG44" s="209">
        <v>189432</v>
      </c>
      <c r="BH44" s="210">
        <v>85419</v>
      </c>
      <c r="BI44" s="209">
        <v>84969</v>
      </c>
      <c r="BJ44" s="210">
        <v>51869</v>
      </c>
      <c r="BK44" s="209">
        <v>51683</v>
      </c>
      <c r="BL44" s="264"/>
      <c r="BM44" s="210">
        <v>131144</v>
      </c>
      <c r="BN44" s="209">
        <v>129999</v>
      </c>
      <c r="BO44" s="352">
        <v>102470.41</v>
      </c>
      <c r="BP44" s="209">
        <v>100315.44</v>
      </c>
      <c r="BQ44" s="352">
        <v>102407.28</v>
      </c>
      <c r="BR44" s="209">
        <v>91287.53</v>
      </c>
      <c r="BS44" s="352">
        <v>125986.15000000001</v>
      </c>
      <c r="BT44" s="209">
        <v>119588.18000000001</v>
      </c>
      <c r="BU44" s="352">
        <v>117680.13</v>
      </c>
      <c r="BV44" s="209">
        <v>112860.52</v>
      </c>
      <c r="BW44" s="352">
        <v>200399.13</v>
      </c>
      <c r="BX44" s="209">
        <v>194983.65000000002</v>
      </c>
      <c r="BY44" s="352">
        <v>423784.05</v>
      </c>
      <c r="BZ44" s="209">
        <v>420868.63</v>
      </c>
      <c r="CA44" s="352">
        <v>251632.1</v>
      </c>
      <c r="CB44" s="209">
        <v>248834.82</v>
      </c>
      <c r="CC44" s="352">
        <v>225777.99999999997</v>
      </c>
      <c r="CD44" s="209">
        <v>220297.31999999998</v>
      </c>
      <c r="CE44" s="352">
        <v>285765.36</v>
      </c>
      <c r="CF44" s="209">
        <v>274501.05</v>
      </c>
      <c r="CG44" s="352">
        <v>190421.66</v>
      </c>
      <c r="CH44" s="209">
        <v>179064.91</v>
      </c>
      <c r="CI44" s="352">
        <v>136585.09</v>
      </c>
      <c r="CJ44" s="209">
        <v>127548.68</v>
      </c>
      <c r="CK44" s="264"/>
      <c r="CL44" s="352">
        <v>134743.85</v>
      </c>
      <c r="CM44" s="209">
        <v>124377.89</v>
      </c>
      <c r="CN44" s="352">
        <v>84251.31</v>
      </c>
      <c r="CO44" s="209">
        <v>82074.510000000009</v>
      </c>
      <c r="CP44" s="352">
        <v>90902.57</v>
      </c>
      <c r="CQ44" s="209">
        <v>81178.91</v>
      </c>
      <c r="CR44" s="352">
        <v>140377.78</v>
      </c>
      <c r="CS44" s="209">
        <v>134447.93</v>
      </c>
      <c r="CT44" s="352">
        <v>179472.23</v>
      </c>
      <c r="CU44" s="209">
        <v>166528.48000000001</v>
      </c>
      <c r="CV44" s="352">
        <v>190975.80999999997</v>
      </c>
      <c r="CW44" s="209">
        <v>180176.65999999997</v>
      </c>
      <c r="CX44" s="352">
        <v>318376.75</v>
      </c>
      <c r="CY44" s="209">
        <v>313738.78000000003</v>
      </c>
      <c r="CZ44" s="352">
        <v>289140.87</v>
      </c>
      <c r="DA44" s="209">
        <v>284488.5</v>
      </c>
      <c r="DB44" s="352">
        <v>292464.31</v>
      </c>
      <c r="DC44" s="209">
        <v>290121.31</v>
      </c>
      <c r="DD44" s="352">
        <v>338515.88000000006</v>
      </c>
      <c r="DE44" s="209">
        <v>321234.55000000005</v>
      </c>
      <c r="DF44" s="352">
        <v>205100.36</v>
      </c>
      <c r="DG44" s="209">
        <v>184758.43</v>
      </c>
      <c r="DH44" s="352">
        <v>104136.32000000001</v>
      </c>
      <c r="DI44" s="209">
        <v>91860.04</v>
      </c>
      <c r="DJ44" s="264"/>
      <c r="DK44" s="352">
        <v>134519.79</v>
      </c>
      <c r="DL44" s="209">
        <v>124796.14</v>
      </c>
      <c r="DM44" s="352">
        <v>86916.92</v>
      </c>
      <c r="DN44" s="209">
        <v>73084.52</v>
      </c>
      <c r="DO44" s="352">
        <v>92783.950000000012</v>
      </c>
      <c r="DP44" s="209">
        <v>82810.320000000007</v>
      </c>
      <c r="DQ44" s="264"/>
      <c r="DR44" s="352">
        <v>112208.46</v>
      </c>
      <c r="DS44" s="209">
        <v>79823.11</v>
      </c>
      <c r="DT44" s="352">
        <v>24603.48</v>
      </c>
      <c r="DU44" s="209">
        <v>17776.559999999998</v>
      </c>
      <c r="DV44" s="352">
        <v>114849.41</v>
      </c>
      <c r="DW44" s="209">
        <v>113798.25</v>
      </c>
      <c r="DX44" s="264"/>
      <c r="DY44" s="352">
        <v>217675.53</v>
      </c>
      <c r="DZ44" s="209">
        <v>194484.25</v>
      </c>
      <c r="EA44" s="352">
        <v>305458.32</v>
      </c>
      <c r="EB44" s="209">
        <v>283212.67</v>
      </c>
      <c r="EC44" s="352">
        <v>273346.39999999997</v>
      </c>
      <c r="ED44" s="209">
        <v>240658.88</v>
      </c>
      <c r="EE44" s="264"/>
      <c r="EF44" s="352">
        <v>316220.34000000003</v>
      </c>
      <c r="EG44" s="209">
        <v>295378.05000000005</v>
      </c>
      <c r="EH44" s="352">
        <v>222039.52000000002</v>
      </c>
      <c r="EI44" s="209">
        <v>215578.66</v>
      </c>
      <c r="EJ44" s="352">
        <v>135529.77000000002</v>
      </c>
      <c r="EK44" s="209">
        <v>131463.70000000001</v>
      </c>
      <c r="EL44" s="264"/>
      <c r="EM44" s="352">
        <v>154606.63000000003</v>
      </c>
      <c r="EN44" s="209">
        <v>133628.85000000003</v>
      </c>
      <c r="EO44" s="352">
        <v>143410.82</v>
      </c>
      <c r="EP44" s="209">
        <v>138191.97</v>
      </c>
      <c r="EQ44" s="352">
        <v>144380.14999999997</v>
      </c>
      <c r="ER44" s="209">
        <v>134323.43999999997</v>
      </c>
      <c r="ES44" s="264"/>
      <c r="ET44" s="352">
        <v>186042.30000000002</v>
      </c>
      <c r="EU44" s="209">
        <v>174004.2</v>
      </c>
      <c r="EV44" s="352">
        <v>189480.49</v>
      </c>
      <c r="EW44" s="209">
        <v>178034.05</v>
      </c>
      <c r="EX44" s="352">
        <v>338234.6</v>
      </c>
      <c r="EY44" s="209">
        <v>324496.21999999997</v>
      </c>
      <c r="EZ44" s="264"/>
      <c r="FA44" s="352">
        <v>468722.77999999997</v>
      </c>
      <c r="FB44" s="209">
        <v>452661.43</v>
      </c>
      <c r="FC44" s="352">
        <v>443427.87</v>
      </c>
      <c r="FD44" s="209">
        <v>384717.44</v>
      </c>
      <c r="FE44" s="352">
        <v>341573.86</v>
      </c>
      <c r="FF44" s="209">
        <v>310807.82</v>
      </c>
      <c r="FG44" s="264"/>
      <c r="FH44" s="352">
        <v>355826.44</v>
      </c>
      <c r="FI44" s="209">
        <v>323965.98</v>
      </c>
      <c r="FJ44" s="352">
        <v>240278.17</v>
      </c>
      <c r="FK44" s="209">
        <v>220985.55</v>
      </c>
      <c r="FL44" s="352">
        <v>135987.08000000002</v>
      </c>
      <c r="FM44" s="209">
        <v>124392.37000000001</v>
      </c>
      <c r="FN44" s="352">
        <v>101203.99</v>
      </c>
      <c r="FO44" s="209">
        <v>94655.11</v>
      </c>
      <c r="FP44" s="352">
        <v>100360.19999999998</v>
      </c>
      <c r="FQ44" s="209">
        <v>96535.84</v>
      </c>
      <c r="FR44" s="352">
        <v>119110.44</v>
      </c>
      <c r="FS44" s="209">
        <v>101711.03</v>
      </c>
      <c r="FT44" s="264"/>
      <c r="FU44" s="352">
        <v>105975.06</v>
      </c>
      <c r="FV44" s="209">
        <v>94049.76999999999</v>
      </c>
      <c r="FW44" s="352">
        <v>150263.69</v>
      </c>
      <c r="FX44" s="209">
        <v>142811.09</v>
      </c>
      <c r="FY44" s="352">
        <v>228281.88</v>
      </c>
      <c r="FZ44" s="209">
        <v>215597.83</v>
      </c>
      <c r="GA44" s="264"/>
      <c r="GB44" s="352">
        <v>432193.47000000003</v>
      </c>
      <c r="GC44" s="209">
        <v>410596.10000000003</v>
      </c>
      <c r="GD44" s="352">
        <v>460932.24000000005</v>
      </c>
      <c r="GE44" s="209">
        <v>434900.31000000006</v>
      </c>
      <c r="GF44" s="352">
        <v>452503.01999999996</v>
      </c>
      <c r="GG44" s="209">
        <v>419456.79</v>
      </c>
      <c r="GH44" s="264"/>
      <c r="GI44" s="352">
        <v>504401.92999999993</v>
      </c>
      <c r="GJ44" s="209">
        <v>445042.29999999993</v>
      </c>
      <c r="GK44" s="352">
        <v>367525.39</v>
      </c>
      <c r="GL44" s="209">
        <v>336223.48</v>
      </c>
      <c r="GM44" s="352">
        <v>297059.95999999996</v>
      </c>
      <c r="GN44" s="209">
        <v>271449.31</v>
      </c>
      <c r="GO44" s="352">
        <v>220777.11</v>
      </c>
      <c r="GP44" s="209">
        <v>209120.69999999998</v>
      </c>
      <c r="GQ44" s="352">
        <v>120192.15</v>
      </c>
      <c r="GR44" s="209">
        <v>115180.06</v>
      </c>
      <c r="GS44" s="352">
        <v>169847.15000000002</v>
      </c>
      <c r="GT44" s="209">
        <v>163004.62</v>
      </c>
      <c r="GU44" s="264"/>
      <c r="GV44" s="352">
        <v>229088.59</v>
      </c>
      <c r="GW44" s="209">
        <v>200708.21000000002</v>
      </c>
      <c r="GX44" s="352">
        <v>252565.03</v>
      </c>
      <c r="GY44" s="209">
        <v>238349.58000000002</v>
      </c>
      <c r="GZ44" s="352">
        <v>348739.22</v>
      </c>
      <c r="HA44" s="209">
        <v>302412.84000000003</v>
      </c>
      <c r="HB44" s="264"/>
      <c r="HC44" s="352">
        <v>598055.43000000005</v>
      </c>
      <c r="HD44" s="209">
        <v>565300.80000000005</v>
      </c>
      <c r="HE44" s="352">
        <v>500237.87</v>
      </c>
      <c r="HF44" s="209">
        <v>465312.65</v>
      </c>
      <c r="HG44" s="352">
        <v>418921.39</v>
      </c>
      <c r="HH44" s="209">
        <v>392559.85</v>
      </c>
      <c r="HI44" s="264"/>
      <c r="HJ44" s="352">
        <v>418528.27999999997</v>
      </c>
      <c r="HK44" s="209">
        <v>386018.75</v>
      </c>
      <c r="HL44" s="352">
        <v>325920.61</v>
      </c>
      <c r="HM44" s="209">
        <v>304169.34999999998</v>
      </c>
      <c r="HN44" s="352">
        <v>174251.76</v>
      </c>
      <c r="HO44" s="209">
        <v>159434.59</v>
      </c>
      <c r="HP44" s="383"/>
      <c r="HQ44" s="352">
        <v>150011.79</v>
      </c>
      <c r="HR44" s="209">
        <v>127732.29000000001</v>
      </c>
      <c r="HS44" s="352">
        <v>125552.45</v>
      </c>
      <c r="HT44" s="209">
        <v>119829.54000000001</v>
      </c>
      <c r="HU44" s="352">
        <v>176679.19</v>
      </c>
      <c r="HV44" s="209">
        <v>125633.9</v>
      </c>
      <c r="HW44" s="264"/>
      <c r="HX44" s="352">
        <v>179860.72</v>
      </c>
      <c r="HY44" s="209">
        <v>172843.02</v>
      </c>
      <c r="HZ44" s="352">
        <v>216666.44999999998</v>
      </c>
      <c r="IA44" s="209">
        <v>204397.90999999997</v>
      </c>
      <c r="IB44" s="352">
        <v>325165.61</v>
      </c>
      <c r="IC44" s="209">
        <v>302522.59999999998</v>
      </c>
      <c r="ID44" s="264"/>
      <c r="IE44" s="352">
        <v>499847.17</v>
      </c>
      <c r="IF44" s="209">
        <v>459910.34</v>
      </c>
      <c r="IG44" s="352"/>
      <c r="IH44" s="209"/>
      <c r="II44" s="352"/>
      <c r="IJ44" s="209"/>
      <c r="IK44" s="264"/>
      <c r="IL44" s="352"/>
      <c r="IM44" s="209"/>
      <c r="IN44" s="352"/>
      <c r="IO44" s="209"/>
      <c r="IP44" s="352"/>
      <c r="IQ44" s="209"/>
    </row>
    <row r="45" spans="1:251">
      <c r="A45" s="89" t="s">
        <v>90</v>
      </c>
      <c r="B45" s="207">
        <v>57235</v>
      </c>
      <c r="C45" s="208">
        <v>56755</v>
      </c>
      <c r="D45" s="207">
        <v>74555</v>
      </c>
      <c r="E45" s="208">
        <v>74555</v>
      </c>
      <c r="F45" s="207">
        <v>56123</v>
      </c>
      <c r="G45" s="208">
        <v>55583</v>
      </c>
      <c r="H45" s="90">
        <v>57021</v>
      </c>
      <c r="I45" s="90">
        <v>54772</v>
      </c>
      <c r="J45" s="207">
        <v>37331</v>
      </c>
      <c r="K45" s="208">
        <v>36311</v>
      </c>
      <c r="L45" s="207">
        <v>-20649</v>
      </c>
      <c r="M45" s="208">
        <v>-20699</v>
      </c>
      <c r="N45" s="153"/>
      <c r="O45" s="207">
        <v>27891</v>
      </c>
      <c r="P45" s="208">
        <v>26882</v>
      </c>
      <c r="Q45" s="207">
        <v>23648</v>
      </c>
      <c r="R45" s="209">
        <v>23278</v>
      </c>
      <c r="S45" s="210">
        <v>18824</v>
      </c>
      <c r="T45" s="209">
        <v>17754</v>
      </c>
      <c r="U45" s="210">
        <v>50069</v>
      </c>
      <c r="V45" s="209">
        <v>49574</v>
      </c>
      <c r="W45" s="210">
        <v>37712</v>
      </c>
      <c r="X45" s="211">
        <v>37562</v>
      </c>
      <c r="Y45" s="210">
        <v>14812</v>
      </c>
      <c r="Z45" s="209">
        <v>14692</v>
      </c>
      <c r="AA45" s="210">
        <v>74229</v>
      </c>
      <c r="AB45" s="209">
        <v>72269</v>
      </c>
      <c r="AC45" s="210">
        <v>42917</v>
      </c>
      <c r="AD45" s="209">
        <v>42857</v>
      </c>
      <c r="AE45" s="210">
        <v>35589</v>
      </c>
      <c r="AF45" s="209">
        <v>35469</v>
      </c>
      <c r="AG45" s="210">
        <v>73763</v>
      </c>
      <c r="AH45" s="209">
        <v>71124</v>
      </c>
      <c r="AI45" s="210">
        <v>65972</v>
      </c>
      <c r="AJ45" s="209">
        <v>65792</v>
      </c>
      <c r="AK45" s="210">
        <v>33398</v>
      </c>
      <c r="AL45" s="209">
        <v>32678</v>
      </c>
      <c r="AM45" s="264"/>
      <c r="AN45" s="210">
        <v>23758</v>
      </c>
      <c r="AO45" s="209">
        <v>23044</v>
      </c>
      <c r="AP45" s="210">
        <v>37394</v>
      </c>
      <c r="AQ45" s="209">
        <v>26459</v>
      </c>
      <c r="AR45" s="210">
        <v>22744</v>
      </c>
      <c r="AS45" s="209">
        <v>22644</v>
      </c>
      <c r="AT45" s="210">
        <v>13133</v>
      </c>
      <c r="AU45" s="209">
        <v>12550</v>
      </c>
      <c r="AV45" s="210">
        <v>32741</v>
      </c>
      <c r="AW45" s="209">
        <v>32621</v>
      </c>
      <c r="AX45" s="210">
        <v>33784</v>
      </c>
      <c r="AY45" s="209">
        <v>32819</v>
      </c>
      <c r="AZ45" s="210">
        <v>78455</v>
      </c>
      <c r="BA45" s="209">
        <v>77359</v>
      </c>
      <c r="BB45" s="210">
        <v>90056</v>
      </c>
      <c r="BC45" s="209">
        <v>89656</v>
      </c>
      <c r="BD45" s="210">
        <v>39553</v>
      </c>
      <c r="BE45" s="209">
        <v>39553</v>
      </c>
      <c r="BF45" s="210">
        <v>97107</v>
      </c>
      <c r="BG45" s="209">
        <v>94851</v>
      </c>
      <c r="BH45" s="210">
        <v>31692</v>
      </c>
      <c r="BI45" s="209">
        <v>30732</v>
      </c>
      <c r="BJ45" s="210">
        <v>19986</v>
      </c>
      <c r="BK45" s="209">
        <v>19686</v>
      </c>
      <c r="BL45" s="264"/>
      <c r="BM45" s="210">
        <v>31265</v>
      </c>
      <c r="BN45" s="209">
        <v>27554</v>
      </c>
      <c r="BO45" s="352">
        <v>89055</v>
      </c>
      <c r="BP45" s="209">
        <v>88935</v>
      </c>
      <c r="BQ45" s="352">
        <v>47723.4</v>
      </c>
      <c r="BR45" s="209">
        <v>47723.4</v>
      </c>
      <c r="BS45" s="352">
        <v>66045.19</v>
      </c>
      <c r="BT45" s="209">
        <v>64995.19</v>
      </c>
      <c r="BU45" s="352">
        <v>64858.09</v>
      </c>
      <c r="BV45" s="209">
        <v>64078.09</v>
      </c>
      <c r="BW45" s="352">
        <v>80803.5</v>
      </c>
      <c r="BX45" s="209">
        <v>80168.5</v>
      </c>
      <c r="BY45" s="352">
        <v>138907.16999999998</v>
      </c>
      <c r="BZ45" s="209">
        <v>137637.16999999998</v>
      </c>
      <c r="CA45" s="352">
        <v>69028.38</v>
      </c>
      <c r="CB45" s="209">
        <v>68965.38</v>
      </c>
      <c r="CC45" s="352">
        <v>69509.2</v>
      </c>
      <c r="CD45" s="209">
        <v>69376.2</v>
      </c>
      <c r="CE45" s="352">
        <v>133123.45000000001</v>
      </c>
      <c r="CF45" s="209">
        <v>131953.45000000001</v>
      </c>
      <c r="CG45" s="352">
        <v>48045.279999999999</v>
      </c>
      <c r="CH45" s="209">
        <v>47395.28</v>
      </c>
      <c r="CI45" s="352">
        <v>31001.06</v>
      </c>
      <c r="CJ45" s="209">
        <v>30650.06</v>
      </c>
      <c r="CK45" s="264"/>
      <c r="CL45" s="352">
        <v>23694.23</v>
      </c>
      <c r="CM45" s="209">
        <v>23577.23</v>
      </c>
      <c r="CN45" s="352">
        <v>41562.11</v>
      </c>
      <c r="CO45" s="209">
        <v>41562.11</v>
      </c>
      <c r="CP45" s="352">
        <v>22111.05</v>
      </c>
      <c r="CQ45" s="209">
        <v>21610.55</v>
      </c>
      <c r="CR45" s="352">
        <v>43494.26</v>
      </c>
      <c r="CS45" s="209">
        <v>43494.26</v>
      </c>
      <c r="CT45" s="352">
        <v>28917.78</v>
      </c>
      <c r="CU45" s="209">
        <v>28652.98</v>
      </c>
      <c r="CV45" s="352">
        <v>83070.84</v>
      </c>
      <c r="CW45" s="209">
        <v>82570.84</v>
      </c>
      <c r="CX45" s="352">
        <v>62360.42</v>
      </c>
      <c r="CY45" s="209">
        <v>62306.52</v>
      </c>
      <c r="CZ45" s="352">
        <v>93159.260000000009</v>
      </c>
      <c r="DA45" s="209">
        <v>92813.260000000009</v>
      </c>
      <c r="DB45" s="352">
        <v>92538.46</v>
      </c>
      <c r="DC45" s="209">
        <v>92538.46</v>
      </c>
      <c r="DD45" s="352">
        <v>57619.45</v>
      </c>
      <c r="DE45" s="209">
        <v>57209.95</v>
      </c>
      <c r="DF45" s="352">
        <v>36292.660000000003</v>
      </c>
      <c r="DG45" s="209">
        <v>35590.660000000003</v>
      </c>
      <c r="DH45" s="352">
        <v>61268.2</v>
      </c>
      <c r="DI45" s="209">
        <v>61268.2</v>
      </c>
      <c r="DJ45" s="264"/>
      <c r="DK45" s="352">
        <v>122432.88</v>
      </c>
      <c r="DL45" s="209">
        <v>114218.31</v>
      </c>
      <c r="DM45" s="352">
        <v>20525.300000000003</v>
      </c>
      <c r="DN45" s="209">
        <v>20330.300000000003</v>
      </c>
      <c r="DO45" s="352">
        <v>19106.719999999998</v>
      </c>
      <c r="DP45" s="209">
        <v>18046.57</v>
      </c>
      <c r="DQ45" s="264"/>
      <c r="DR45" s="352">
        <v>26651.58</v>
      </c>
      <c r="DS45" s="209">
        <v>26651.58</v>
      </c>
      <c r="DT45" s="352">
        <v>16874.87</v>
      </c>
      <c r="DU45" s="209">
        <v>16874.87</v>
      </c>
      <c r="DV45" s="352">
        <v>21224.880000000001</v>
      </c>
      <c r="DW45" s="209">
        <v>21224.880000000001</v>
      </c>
      <c r="DX45" s="264"/>
      <c r="DY45" s="352">
        <v>260367.58</v>
      </c>
      <c r="DZ45" s="209">
        <v>256155.97999999998</v>
      </c>
      <c r="EA45" s="352">
        <v>87758.46</v>
      </c>
      <c r="EB45" s="209">
        <v>87585.21</v>
      </c>
      <c r="EC45" s="352">
        <v>72364.01999999999</v>
      </c>
      <c r="ED45" s="209">
        <v>71382.01999999999</v>
      </c>
      <c r="EE45" s="264"/>
      <c r="EF45" s="352">
        <v>142120.44</v>
      </c>
      <c r="EG45" s="209">
        <v>141669.99000000002</v>
      </c>
      <c r="EH45" s="352">
        <v>114068.33</v>
      </c>
      <c r="EI45" s="209">
        <v>113567.83</v>
      </c>
      <c r="EJ45" s="352">
        <v>36726.890000000007</v>
      </c>
      <c r="EK45" s="209">
        <v>36726.890000000007</v>
      </c>
      <c r="EL45" s="264"/>
      <c r="EM45" s="352">
        <v>91248.47</v>
      </c>
      <c r="EN45" s="209">
        <v>90998.22</v>
      </c>
      <c r="EO45" s="352">
        <v>60560.329999999994</v>
      </c>
      <c r="EP45" s="209">
        <v>60094.93</v>
      </c>
      <c r="EQ45" s="352">
        <v>30461.08</v>
      </c>
      <c r="ER45" s="209">
        <v>30461.08</v>
      </c>
      <c r="ES45" s="264"/>
      <c r="ET45" s="352">
        <v>72355.579999999987</v>
      </c>
      <c r="EU45" s="209">
        <v>71704.929999999993</v>
      </c>
      <c r="EV45" s="352">
        <v>177442.26</v>
      </c>
      <c r="EW45" s="209">
        <v>174047.26</v>
      </c>
      <c r="EX45" s="352">
        <v>66990.81</v>
      </c>
      <c r="EY45" s="209">
        <v>66405.81</v>
      </c>
      <c r="EZ45" s="264"/>
      <c r="FA45" s="352">
        <v>221055.72</v>
      </c>
      <c r="FB45" s="209">
        <v>220122.97</v>
      </c>
      <c r="FC45" s="352">
        <v>170109.44999999998</v>
      </c>
      <c r="FD45" s="209">
        <v>170109.44999999998</v>
      </c>
      <c r="FE45" s="352">
        <v>71640.399999999994</v>
      </c>
      <c r="FF45" s="209">
        <v>66526.899999999994</v>
      </c>
      <c r="FG45" s="264"/>
      <c r="FH45" s="352">
        <v>263338.3</v>
      </c>
      <c r="FI45" s="209">
        <v>261968.3</v>
      </c>
      <c r="FJ45" s="352">
        <v>63377.84</v>
      </c>
      <c r="FK45" s="209">
        <v>63377.84</v>
      </c>
      <c r="FL45" s="352">
        <v>40465.379999999997</v>
      </c>
      <c r="FM45" s="209">
        <v>39979.379999999997</v>
      </c>
      <c r="FN45" s="352">
        <v>105383.45999999999</v>
      </c>
      <c r="FO45" s="209">
        <v>105383.45999999999</v>
      </c>
      <c r="FP45" s="352">
        <v>69620.39</v>
      </c>
      <c r="FQ45" s="209">
        <v>69402.89</v>
      </c>
      <c r="FR45" s="352">
        <v>45387.159999999996</v>
      </c>
      <c r="FS45" s="209">
        <v>45387.159999999996</v>
      </c>
      <c r="FT45" s="264"/>
      <c r="FU45" s="352">
        <v>104562.46</v>
      </c>
      <c r="FV45" s="209">
        <v>104562.46</v>
      </c>
      <c r="FW45" s="352">
        <v>62788.83</v>
      </c>
      <c r="FX45" s="209">
        <v>62338.83</v>
      </c>
      <c r="FY45" s="352">
        <v>115512.53</v>
      </c>
      <c r="FZ45" s="209">
        <v>115097.53</v>
      </c>
      <c r="GA45" s="264"/>
      <c r="GB45" s="352">
        <v>345407.47999999992</v>
      </c>
      <c r="GC45" s="209">
        <v>344983.87999999995</v>
      </c>
      <c r="GD45" s="352">
        <v>129850.11</v>
      </c>
      <c r="GE45" s="209">
        <v>129372.11</v>
      </c>
      <c r="GF45" s="352">
        <v>116585.81999999999</v>
      </c>
      <c r="GG45" s="209">
        <v>114545.81999999999</v>
      </c>
      <c r="GH45" s="264"/>
      <c r="GI45" s="352">
        <v>266223.99000000005</v>
      </c>
      <c r="GJ45" s="209">
        <v>264608.39000000007</v>
      </c>
      <c r="GK45" s="352">
        <v>160565.44</v>
      </c>
      <c r="GL45" s="209">
        <v>160475.44</v>
      </c>
      <c r="GM45" s="352">
        <v>12261.73</v>
      </c>
      <c r="GN45" s="209">
        <v>12261.73</v>
      </c>
      <c r="GO45" s="352">
        <v>233699.18000000002</v>
      </c>
      <c r="GP45" s="209">
        <v>222061.88</v>
      </c>
      <c r="GQ45" s="352">
        <v>114417.17000000001</v>
      </c>
      <c r="GR45" s="209">
        <v>102050.54</v>
      </c>
      <c r="GS45" s="352">
        <v>66670.320000000007</v>
      </c>
      <c r="GT45" s="209">
        <v>61148.72</v>
      </c>
      <c r="GU45" s="264"/>
      <c r="GV45" s="352">
        <v>277705.5</v>
      </c>
      <c r="GW45" s="209">
        <v>263500.44999999995</v>
      </c>
      <c r="GX45" s="352">
        <v>81230.87</v>
      </c>
      <c r="GY45" s="209">
        <v>68572.67</v>
      </c>
      <c r="GZ45" s="352">
        <v>83666.079999999987</v>
      </c>
      <c r="HA45" s="209">
        <v>78985.549999999988</v>
      </c>
      <c r="HB45" s="264"/>
      <c r="HC45" s="352">
        <v>316663.33999999997</v>
      </c>
      <c r="HD45" s="209">
        <v>311809.19</v>
      </c>
      <c r="HE45" s="352">
        <v>177926.55</v>
      </c>
      <c r="HF45" s="209">
        <v>170638.45</v>
      </c>
      <c r="HG45" s="352">
        <v>137076.6</v>
      </c>
      <c r="HH45" s="209">
        <v>136023.6</v>
      </c>
      <c r="HI45" s="264"/>
      <c r="HJ45" s="352">
        <v>281316.76</v>
      </c>
      <c r="HK45" s="209">
        <v>273710.51</v>
      </c>
      <c r="HL45" s="352">
        <v>62106.74</v>
      </c>
      <c r="HM45" s="209">
        <v>61441.74</v>
      </c>
      <c r="HN45" s="352">
        <v>51232.09</v>
      </c>
      <c r="HO45" s="209">
        <v>49662.09</v>
      </c>
      <c r="HP45" s="383"/>
      <c r="HQ45" s="352">
        <v>345275.58</v>
      </c>
      <c r="HR45" s="209">
        <v>339232.53</v>
      </c>
      <c r="HS45" s="352">
        <v>67926.540000000008</v>
      </c>
      <c r="HT45" s="209">
        <v>65475.839999999997</v>
      </c>
      <c r="HU45" s="352">
        <v>167310.45999999996</v>
      </c>
      <c r="HV45" s="209">
        <v>145689.69999999998</v>
      </c>
      <c r="HW45" s="264"/>
      <c r="HX45" s="352">
        <v>313813.55</v>
      </c>
      <c r="HY45" s="209">
        <v>285502.55</v>
      </c>
      <c r="HZ45" s="352">
        <v>73348.489999999991</v>
      </c>
      <c r="IA45" s="209">
        <v>68854.989999999991</v>
      </c>
      <c r="IB45" s="352">
        <v>135457.88</v>
      </c>
      <c r="IC45" s="209">
        <v>131178.78</v>
      </c>
      <c r="ID45" s="264"/>
      <c r="IE45" s="352">
        <v>307553.02</v>
      </c>
      <c r="IF45" s="209">
        <v>306992.02</v>
      </c>
      <c r="IG45" s="352"/>
      <c r="IH45" s="209"/>
      <c r="II45" s="352"/>
      <c r="IJ45" s="209"/>
      <c r="IK45" s="264"/>
      <c r="IL45" s="352"/>
      <c r="IM45" s="209"/>
      <c r="IN45" s="352"/>
      <c r="IO45" s="209"/>
      <c r="IP45" s="352"/>
      <c r="IQ45" s="209"/>
    </row>
    <row r="46" spans="1:251">
      <c r="A46" s="89" t="s">
        <v>91</v>
      </c>
      <c r="B46" s="207">
        <v>25415</v>
      </c>
      <c r="C46" s="208">
        <v>24935</v>
      </c>
      <c r="D46" s="207">
        <v>0</v>
      </c>
      <c r="E46" s="208">
        <v>0</v>
      </c>
      <c r="F46" s="207">
        <v>0</v>
      </c>
      <c r="G46" s="208">
        <v>0</v>
      </c>
      <c r="H46" s="90">
        <v>73757</v>
      </c>
      <c r="I46" s="90">
        <v>73535</v>
      </c>
      <c r="J46" s="207">
        <v>9057</v>
      </c>
      <c r="K46" s="208">
        <v>8292</v>
      </c>
      <c r="L46" s="207">
        <v>0</v>
      </c>
      <c r="M46" s="208">
        <v>0</v>
      </c>
      <c r="N46" s="153"/>
      <c r="O46" s="207">
        <v>42795</v>
      </c>
      <c r="P46" s="208">
        <v>42501</v>
      </c>
      <c r="Q46" s="207">
        <v>2920</v>
      </c>
      <c r="R46" s="209">
        <v>2920</v>
      </c>
      <c r="S46" s="212">
        <v>0</v>
      </c>
      <c r="T46" s="213">
        <v>0</v>
      </c>
      <c r="U46" s="212">
        <v>35240</v>
      </c>
      <c r="V46" s="209">
        <v>33360</v>
      </c>
      <c r="W46" s="210">
        <v>1873</v>
      </c>
      <c r="X46" s="211">
        <v>1873</v>
      </c>
      <c r="Y46" s="210">
        <v>3192</v>
      </c>
      <c r="Z46" s="209">
        <v>3192</v>
      </c>
      <c r="AA46" s="210">
        <v>85442</v>
      </c>
      <c r="AB46" s="209">
        <v>85442</v>
      </c>
      <c r="AC46" s="210"/>
      <c r="AD46" s="209"/>
      <c r="AE46" s="210"/>
      <c r="AF46" s="209"/>
      <c r="AG46" s="210">
        <v>111778</v>
      </c>
      <c r="AH46" s="209">
        <v>111778</v>
      </c>
      <c r="AI46" s="210">
        <v>8207</v>
      </c>
      <c r="AJ46" s="209">
        <v>8207</v>
      </c>
      <c r="AK46" s="210"/>
      <c r="AL46" s="209"/>
      <c r="AM46" s="264"/>
      <c r="AN46" s="210">
        <v>47737</v>
      </c>
      <c r="AO46" s="209">
        <v>47737</v>
      </c>
      <c r="AP46" s="210">
        <v>12679</v>
      </c>
      <c r="AQ46" s="209">
        <v>12679</v>
      </c>
      <c r="AR46" s="210"/>
      <c r="AS46" s="209"/>
      <c r="AT46" s="210">
        <v>40913</v>
      </c>
      <c r="AU46" s="209">
        <v>40913</v>
      </c>
      <c r="AV46" s="210"/>
      <c r="AW46" s="209"/>
      <c r="AX46" s="210"/>
      <c r="AY46" s="209"/>
      <c r="AZ46" s="210">
        <v>61057</v>
      </c>
      <c r="BA46" s="209">
        <v>60961</v>
      </c>
      <c r="BB46" s="210">
        <v>16968</v>
      </c>
      <c r="BC46" s="209">
        <v>15768</v>
      </c>
      <c r="BD46" s="210"/>
      <c r="BE46" s="209"/>
      <c r="BF46" s="210">
        <v>92168</v>
      </c>
      <c r="BG46" s="209">
        <v>91923</v>
      </c>
      <c r="BH46" s="210"/>
      <c r="BI46" s="209"/>
      <c r="BJ46" s="210"/>
      <c r="BK46" s="209"/>
      <c r="BL46" s="264"/>
      <c r="BM46" s="210">
        <v>58841</v>
      </c>
      <c r="BN46" s="209">
        <v>58841</v>
      </c>
      <c r="BO46" s="352">
        <v>225</v>
      </c>
      <c r="BP46" s="209">
        <v>225</v>
      </c>
      <c r="BQ46" s="352">
        <v>12775.33</v>
      </c>
      <c r="BR46" s="209">
        <v>12775.33</v>
      </c>
      <c r="BS46" s="352">
        <v>43117.279999999999</v>
      </c>
      <c r="BT46" s="209">
        <v>43117.279999999999</v>
      </c>
      <c r="BU46" s="352">
        <v>960</v>
      </c>
      <c r="BV46" s="209">
        <v>960</v>
      </c>
      <c r="BW46" s="352">
        <v>385</v>
      </c>
      <c r="BX46" s="209">
        <v>385</v>
      </c>
      <c r="BY46" s="352">
        <v>66715.239999999991</v>
      </c>
      <c r="BZ46" s="209">
        <v>48422.239999999998</v>
      </c>
      <c r="CA46" s="352">
        <v>1236</v>
      </c>
      <c r="CB46" s="209">
        <v>1236</v>
      </c>
      <c r="CC46" s="352">
        <v>315</v>
      </c>
      <c r="CD46" s="209">
        <v>315</v>
      </c>
      <c r="CE46" s="352">
        <v>68054.95</v>
      </c>
      <c r="CF46" s="209">
        <v>52538.409999999996</v>
      </c>
      <c r="CG46" s="374">
        <v>2845.2</v>
      </c>
      <c r="CH46" s="373">
        <v>2262.1799999999998</v>
      </c>
      <c r="CI46" s="352">
        <v>455</v>
      </c>
      <c r="CJ46" s="209">
        <v>455</v>
      </c>
      <c r="CK46" s="264"/>
      <c r="CL46" s="352">
        <v>40995.29</v>
      </c>
      <c r="CM46" s="209">
        <v>40995.29</v>
      </c>
      <c r="CN46" s="352">
        <v>595</v>
      </c>
      <c r="CO46" s="209">
        <v>595</v>
      </c>
      <c r="CP46" s="352">
        <v>780</v>
      </c>
      <c r="CQ46" s="209">
        <v>780</v>
      </c>
      <c r="CR46" s="352">
        <v>24066.010000000002</v>
      </c>
      <c r="CS46" s="209">
        <v>23888.010000000002</v>
      </c>
      <c r="CT46" s="352">
        <v>822</v>
      </c>
      <c r="CU46" s="209">
        <v>822</v>
      </c>
      <c r="CV46" s="352">
        <v>752</v>
      </c>
      <c r="CW46" s="209">
        <v>752</v>
      </c>
      <c r="CX46" s="352">
        <v>54228.63</v>
      </c>
      <c r="CY46" s="209">
        <v>33913.629999999997</v>
      </c>
      <c r="CZ46" s="352">
        <v>1857.5</v>
      </c>
      <c r="DA46" s="209">
        <v>1857.5</v>
      </c>
      <c r="DB46" s="352">
        <v>1438</v>
      </c>
      <c r="DC46" s="209">
        <v>1438</v>
      </c>
      <c r="DD46" s="352">
        <v>44161.5</v>
      </c>
      <c r="DE46" s="209">
        <v>23274</v>
      </c>
      <c r="DF46" s="352">
        <v>1347.24</v>
      </c>
      <c r="DG46" s="209">
        <v>1347.24</v>
      </c>
      <c r="DH46" s="352">
        <v>901</v>
      </c>
      <c r="DI46" s="209">
        <v>901</v>
      </c>
      <c r="DJ46" s="264"/>
      <c r="DK46" s="352">
        <v>1368</v>
      </c>
      <c r="DL46" s="209">
        <v>1368</v>
      </c>
      <c r="DM46" s="352">
        <v>150</v>
      </c>
      <c r="DN46" s="209">
        <v>150</v>
      </c>
      <c r="DO46" s="352">
        <v>772</v>
      </c>
      <c r="DP46" s="209">
        <v>772</v>
      </c>
      <c r="DQ46" s="264"/>
      <c r="DR46" s="352">
        <v>7599</v>
      </c>
      <c r="DS46" s="209">
        <v>7599</v>
      </c>
      <c r="DT46" s="352">
        <v>0</v>
      </c>
      <c r="DU46" s="209">
        <v>0</v>
      </c>
      <c r="DV46" s="352"/>
      <c r="DW46" s="209"/>
      <c r="DX46" s="264"/>
      <c r="DY46" s="352">
        <v>40153.65</v>
      </c>
      <c r="DZ46" s="209">
        <v>21183.65</v>
      </c>
      <c r="EA46" s="352">
        <v>7355.25</v>
      </c>
      <c r="EB46" s="209">
        <v>7355.25</v>
      </c>
      <c r="EC46" s="352">
        <v>4993.5</v>
      </c>
      <c r="ED46" s="209">
        <v>4993.5</v>
      </c>
      <c r="EE46" s="264"/>
      <c r="EF46" s="352">
        <v>58007.09</v>
      </c>
      <c r="EG46" s="209">
        <v>39275.4</v>
      </c>
      <c r="EH46" s="352">
        <v>3124.2</v>
      </c>
      <c r="EI46" s="209">
        <v>3124.2</v>
      </c>
      <c r="EJ46" s="352">
        <v>2675.5</v>
      </c>
      <c r="EK46" s="209">
        <v>2675.5</v>
      </c>
      <c r="EL46" s="264"/>
      <c r="EM46" s="352">
        <v>16010.789999999999</v>
      </c>
      <c r="EN46" s="209">
        <v>15243.65</v>
      </c>
      <c r="EO46" s="352">
        <v>4643.22</v>
      </c>
      <c r="EP46" s="209">
        <v>4643.22</v>
      </c>
      <c r="EQ46" s="352">
        <v>1986.8</v>
      </c>
      <c r="ER46" s="209">
        <v>1986.8</v>
      </c>
      <c r="ES46" s="264"/>
      <c r="ET46" s="352">
        <v>12430.5</v>
      </c>
      <c r="EU46" s="209">
        <v>12430.5</v>
      </c>
      <c r="EV46" s="352">
        <v>4959.8999999999996</v>
      </c>
      <c r="EW46" s="209">
        <v>4959.8999999999996</v>
      </c>
      <c r="EX46" s="352">
        <v>9377.65</v>
      </c>
      <c r="EY46" s="209">
        <v>9377.65</v>
      </c>
      <c r="EZ46" s="264"/>
      <c r="FA46" s="352">
        <v>69024.429999999993</v>
      </c>
      <c r="FB46" s="209">
        <v>37090.29</v>
      </c>
      <c r="FC46" s="352">
        <v>8120.8</v>
      </c>
      <c r="FD46" s="209">
        <v>8120.8</v>
      </c>
      <c r="FE46" s="352">
        <v>8790.2000000000007</v>
      </c>
      <c r="FF46" s="209">
        <v>8790.2000000000007</v>
      </c>
      <c r="FG46" s="264"/>
      <c r="FH46" s="352">
        <v>78614.22</v>
      </c>
      <c r="FI46" s="209">
        <v>50251.8</v>
      </c>
      <c r="FJ46" s="352">
        <v>2857.2</v>
      </c>
      <c r="FK46" s="209">
        <v>2857.2</v>
      </c>
      <c r="FL46" s="352">
        <v>1768.6</v>
      </c>
      <c r="FM46" s="209">
        <v>1768.6</v>
      </c>
      <c r="FN46" s="352">
        <v>18207.95</v>
      </c>
      <c r="FO46" s="209">
        <v>18207.95</v>
      </c>
      <c r="FP46" s="352">
        <v>4845.6000000000004</v>
      </c>
      <c r="FQ46" s="209">
        <v>4845.6000000000004</v>
      </c>
      <c r="FR46" s="352">
        <v>8164.6</v>
      </c>
      <c r="FS46" s="209">
        <v>8164.6</v>
      </c>
      <c r="FT46" s="264"/>
      <c r="FU46" s="352">
        <v>6922.8</v>
      </c>
      <c r="FV46" s="209">
        <v>6922.8</v>
      </c>
      <c r="FW46" s="352">
        <v>6454.6</v>
      </c>
      <c r="FX46" s="209">
        <v>6454.6</v>
      </c>
      <c r="FY46" s="352">
        <v>9375</v>
      </c>
      <c r="FZ46" s="209">
        <v>9375</v>
      </c>
      <c r="GA46" s="264"/>
      <c r="GB46" s="352">
        <v>76324.63</v>
      </c>
      <c r="GC46" s="209">
        <v>35977.800000000003</v>
      </c>
      <c r="GD46" s="352">
        <v>13810.449999999999</v>
      </c>
      <c r="GE46" s="209">
        <v>13810.449999999999</v>
      </c>
      <c r="GF46" s="352">
        <v>14495.09</v>
      </c>
      <c r="GG46" s="209">
        <v>14495.09</v>
      </c>
      <c r="GH46" s="264"/>
      <c r="GI46" s="352">
        <v>72384.31</v>
      </c>
      <c r="GJ46" s="209">
        <v>39660.68</v>
      </c>
      <c r="GK46" s="352">
        <v>13774.49</v>
      </c>
      <c r="GL46" s="209">
        <v>13774.49</v>
      </c>
      <c r="GM46" s="352">
        <v>10164.02</v>
      </c>
      <c r="GN46" s="209">
        <v>10164.02</v>
      </c>
      <c r="GO46" s="352">
        <v>8996</v>
      </c>
      <c r="GP46" s="209">
        <v>8996</v>
      </c>
      <c r="GQ46" s="352">
        <v>8911</v>
      </c>
      <c r="GR46" s="209">
        <v>8911</v>
      </c>
      <c r="GS46" s="352">
        <v>8871.6</v>
      </c>
      <c r="GT46" s="209">
        <v>8871.6</v>
      </c>
      <c r="GU46" s="264"/>
      <c r="GV46" s="352">
        <v>13328</v>
      </c>
      <c r="GW46" s="209">
        <v>13328</v>
      </c>
      <c r="GX46" s="352">
        <v>25718.799999999999</v>
      </c>
      <c r="GY46" s="209">
        <v>21013.8</v>
      </c>
      <c r="GZ46" s="352">
        <v>17578.099999999999</v>
      </c>
      <c r="HA46" s="209">
        <v>17578.099999999999</v>
      </c>
      <c r="HB46" s="264"/>
      <c r="HC46" s="352">
        <v>30825.75</v>
      </c>
      <c r="HD46" s="209">
        <v>30825.75</v>
      </c>
      <c r="HE46" s="352">
        <v>28513.19</v>
      </c>
      <c r="HF46" s="209">
        <v>28513.19</v>
      </c>
      <c r="HG46" s="352">
        <v>26712.94</v>
      </c>
      <c r="HH46" s="209">
        <v>26712.94</v>
      </c>
      <c r="HI46" s="264"/>
      <c r="HJ46" s="352">
        <v>23746.100000000002</v>
      </c>
      <c r="HK46" s="209">
        <v>23746.100000000002</v>
      </c>
      <c r="HL46" s="352">
        <v>11896.85</v>
      </c>
      <c r="HM46" s="209">
        <v>11896.85</v>
      </c>
      <c r="HN46" s="352">
        <v>18598.7</v>
      </c>
      <c r="HO46" s="209">
        <v>18598.7</v>
      </c>
      <c r="HP46" s="383"/>
      <c r="HQ46" s="352">
        <v>20690.7</v>
      </c>
      <c r="HR46" s="209">
        <v>20690.7</v>
      </c>
      <c r="HS46" s="352">
        <v>13449.8</v>
      </c>
      <c r="HT46" s="209">
        <v>13449.8</v>
      </c>
      <c r="HU46" s="352">
        <v>12157.2</v>
      </c>
      <c r="HV46" s="209">
        <v>12157.2</v>
      </c>
      <c r="HW46" s="264"/>
      <c r="HX46" s="352">
        <v>40743</v>
      </c>
      <c r="HY46" s="209">
        <v>40743</v>
      </c>
      <c r="HZ46" s="352">
        <v>16549.870000000003</v>
      </c>
      <c r="IA46" s="209">
        <v>16549.870000000003</v>
      </c>
      <c r="IB46" s="352">
        <v>20368.810000000001</v>
      </c>
      <c r="IC46" s="209">
        <v>20368.810000000001</v>
      </c>
      <c r="ID46" s="264"/>
      <c r="IE46" s="352">
        <v>43037.520000000004</v>
      </c>
      <c r="IF46" s="209">
        <v>43037.520000000004</v>
      </c>
      <c r="IG46" s="352"/>
      <c r="IH46" s="209"/>
      <c r="II46" s="352"/>
      <c r="IJ46" s="209"/>
      <c r="IK46" s="264"/>
      <c r="IL46" s="352"/>
      <c r="IM46" s="209"/>
      <c r="IN46" s="352"/>
      <c r="IO46" s="209"/>
      <c r="IP46" s="352"/>
      <c r="IQ46" s="209"/>
    </row>
    <row r="47" spans="1:251" ht="13.5" thickBot="1">
      <c r="A47" s="89" t="s">
        <v>92</v>
      </c>
      <c r="B47" s="207">
        <v>50074</v>
      </c>
      <c r="C47" s="208">
        <v>39401</v>
      </c>
      <c r="D47" s="207">
        <v>7867</v>
      </c>
      <c r="E47" s="208">
        <v>6192</v>
      </c>
      <c r="F47" s="207">
        <v>8573</v>
      </c>
      <c r="G47" s="208">
        <v>7273</v>
      </c>
      <c r="H47" s="90">
        <v>18205</v>
      </c>
      <c r="I47" s="90">
        <v>6667</v>
      </c>
      <c r="J47" s="207">
        <v>38937</v>
      </c>
      <c r="K47" s="208">
        <v>35032</v>
      </c>
      <c r="L47" s="207">
        <v>1945</v>
      </c>
      <c r="M47" s="208">
        <v>250</v>
      </c>
      <c r="N47" s="153"/>
      <c r="O47" s="214">
        <v>47902</v>
      </c>
      <c r="P47" s="215">
        <v>35515</v>
      </c>
      <c r="Q47" s="207">
        <v>1325</v>
      </c>
      <c r="R47" s="209">
        <v>130</v>
      </c>
      <c r="S47" s="210">
        <v>7086</v>
      </c>
      <c r="T47" s="209">
        <v>5279</v>
      </c>
      <c r="U47" s="210">
        <v>13746</v>
      </c>
      <c r="V47" s="209">
        <v>3370</v>
      </c>
      <c r="W47" s="210">
        <v>8572</v>
      </c>
      <c r="X47" s="211">
        <v>7022</v>
      </c>
      <c r="Y47" s="210">
        <v>2484</v>
      </c>
      <c r="Z47" s="209">
        <v>2484</v>
      </c>
      <c r="AA47" s="210">
        <v>56152</v>
      </c>
      <c r="AB47" s="209">
        <v>40992</v>
      </c>
      <c r="AC47" s="210">
        <v>13035</v>
      </c>
      <c r="AD47" s="209">
        <v>2602</v>
      </c>
      <c r="AE47" s="210">
        <v>9679</v>
      </c>
      <c r="AF47" s="209">
        <v>9679</v>
      </c>
      <c r="AG47" s="210">
        <v>59049</v>
      </c>
      <c r="AH47" s="209">
        <v>44065</v>
      </c>
      <c r="AI47" s="210">
        <v>17369</v>
      </c>
      <c r="AJ47" s="209">
        <v>14274</v>
      </c>
      <c r="AK47" s="210">
        <v>2075</v>
      </c>
      <c r="AL47" s="209">
        <v>0</v>
      </c>
      <c r="AM47" s="264"/>
      <c r="AN47" s="210">
        <v>62500</v>
      </c>
      <c r="AO47" s="209">
        <v>48171</v>
      </c>
      <c r="AP47" s="210">
        <v>40448</v>
      </c>
      <c r="AQ47" s="209">
        <v>15955</v>
      </c>
      <c r="AR47" s="210">
        <v>3486</v>
      </c>
      <c r="AS47" s="209">
        <v>2241</v>
      </c>
      <c r="AT47" s="210">
        <v>21892</v>
      </c>
      <c r="AU47" s="209">
        <v>2136</v>
      </c>
      <c r="AV47" s="210">
        <v>5047</v>
      </c>
      <c r="AW47" s="209">
        <v>5047</v>
      </c>
      <c r="AX47" s="210">
        <v>3239</v>
      </c>
      <c r="AY47" s="209">
        <v>3239</v>
      </c>
      <c r="AZ47" s="210">
        <v>69175</v>
      </c>
      <c r="BA47" s="209">
        <v>45094</v>
      </c>
      <c r="BB47" s="210">
        <v>24468</v>
      </c>
      <c r="BC47" s="209">
        <v>22032</v>
      </c>
      <c r="BD47" s="210">
        <v>18340</v>
      </c>
      <c r="BE47" s="209">
        <v>18340</v>
      </c>
      <c r="BF47" s="210">
        <v>61716</v>
      </c>
      <c r="BG47" s="209">
        <v>35612</v>
      </c>
      <c r="BH47" s="210">
        <v>2961</v>
      </c>
      <c r="BI47" s="209">
        <v>2961</v>
      </c>
      <c r="BJ47" s="210">
        <v>3759</v>
      </c>
      <c r="BK47" s="209">
        <v>3759</v>
      </c>
      <c r="BL47" s="264"/>
      <c r="BM47" s="210">
        <v>45025</v>
      </c>
      <c r="BN47" s="209">
        <v>37262</v>
      </c>
      <c r="BO47" s="352">
        <v>18453</v>
      </c>
      <c r="BP47" s="209">
        <v>4994</v>
      </c>
      <c r="BQ47" s="352">
        <v>1683</v>
      </c>
      <c r="BR47" s="209">
        <v>1683</v>
      </c>
      <c r="BS47" s="352">
        <v>19444</v>
      </c>
      <c r="BT47" s="209">
        <v>5024</v>
      </c>
      <c r="BU47" s="352">
        <v>4609</v>
      </c>
      <c r="BV47" s="209">
        <v>3798</v>
      </c>
      <c r="BW47" s="352">
        <v>17172.5</v>
      </c>
      <c r="BX47" s="209">
        <v>14140.5</v>
      </c>
      <c r="BY47" s="352">
        <v>72746.53</v>
      </c>
      <c r="BZ47" s="209">
        <v>50413.210000000006</v>
      </c>
      <c r="CA47" s="352">
        <v>26667.59</v>
      </c>
      <c r="CB47" s="209">
        <v>23456.27</v>
      </c>
      <c r="CC47" s="352">
        <v>27774.829999999998</v>
      </c>
      <c r="CD47" s="209">
        <v>26662.57</v>
      </c>
      <c r="CE47" s="352">
        <v>13399.08</v>
      </c>
      <c r="CF47" s="209">
        <v>13304.74</v>
      </c>
      <c r="CG47" s="352"/>
      <c r="CH47" s="209"/>
      <c r="CI47" s="352">
        <v>62015.49</v>
      </c>
      <c r="CJ47" s="209">
        <v>44991.49</v>
      </c>
      <c r="CK47" s="264"/>
      <c r="CL47" s="352">
        <v>20747.54</v>
      </c>
      <c r="CM47" s="209">
        <v>4767.54</v>
      </c>
      <c r="CN47" s="352">
        <v>7105</v>
      </c>
      <c r="CO47" s="209">
        <v>6657</v>
      </c>
      <c r="CP47" s="352">
        <v>2931.42</v>
      </c>
      <c r="CQ47" s="209">
        <v>2478.59</v>
      </c>
      <c r="CR47" s="352">
        <v>84658.86</v>
      </c>
      <c r="CS47" s="209">
        <v>38965.120000000003</v>
      </c>
      <c r="CT47" s="352">
        <v>4098.9799999999996</v>
      </c>
      <c r="CU47" s="209">
        <v>2829.17</v>
      </c>
      <c r="CV47" s="352">
        <v>6800</v>
      </c>
      <c r="CW47" s="209">
        <v>6800</v>
      </c>
      <c r="CX47" s="352">
        <v>42048.58</v>
      </c>
      <c r="CY47" s="209">
        <v>38420.28</v>
      </c>
      <c r="CZ47" s="352">
        <v>38427.379999999997</v>
      </c>
      <c r="DA47" s="209">
        <v>35361.340000000004</v>
      </c>
      <c r="DB47" s="352">
        <v>49439.82</v>
      </c>
      <c r="DC47" s="209">
        <v>28403.589999999997</v>
      </c>
      <c r="DD47" s="352">
        <v>31430.98</v>
      </c>
      <c r="DE47" s="209">
        <v>10794.279999999999</v>
      </c>
      <c r="DF47" s="352">
        <v>6021</v>
      </c>
      <c r="DG47" s="209">
        <v>6021</v>
      </c>
      <c r="DH47" s="352">
        <v>44794.239999999998</v>
      </c>
      <c r="DI47" s="209">
        <v>39754.54</v>
      </c>
      <c r="DJ47" s="264"/>
      <c r="DK47" s="352">
        <v>2017.72</v>
      </c>
      <c r="DL47" s="209">
        <v>2017.72</v>
      </c>
      <c r="DM47" s="352">
        <v>17585.12</v>
      </c>
      <c r="DN47" s="209">
        <v>8885.119999999999</v>
      </c>
      <c r="DO47" s="352">
        <v>9363.5</v>
      </c>
      <c r="DP47" s="209">
        <v>9363.5</v>
      </c>
      <c r="DQ47" s="264"/>
      <c r="DR47" s="352">
        <v>26919.21</v>
      </c>
      <c r="DS47" s="209">
        <v>2510.25</v>
      </c>
      <c r="DT47" s="352">
        <v>3272.55</v>
      </c>
      <c r="DU47" s="209">
        <v>654.63</v>
      </c>
      <c r="DV47" s="352">
        <v>16435.759999999998</v>
      </c>
      <c r="DW47" s="209">
        <v>13989.53</v>
      </c>
      <c r="DX47" s="264"/>
      <c r="DY47" s="352">
        <v>33647.479999999996</v>
      </c>
      <c r="DZ47" s="209">
        <v>32628.61</v>
      </c>
      <c r="EA47" s="352">
        <v>233140.00999999998</v>
      </c>
      <c r="EB47" s="209">
        <v>158324.33000000002</v>
      </c>
      <c r="EC47" s="352">
        <v>55577.2</v>
      </c>
      <c r="ED47" s="209">
        <v>54256.45</v>
      </c>
      <c r="EE47" s="264"/>
      <c r="EF47" s="352">
        <v>12954.9</v>
      </c>
      <c r="EG47" s="209">
        <v>12954.9</v>
      </c>
      <c r="EH47" s="352">
        <v>15198.79</v>
      </c>
      <c r="EI47" s="209">
        <v>15198.79</v>
      </c>
      <c r="EJ47" s="352">
        <v>23820.959999999999</v>
      </c>
      <c r="EK47" s="209">
        <v>9368</v>
      </c>
      <c r="EL47" s="264"/>
      <c r="EM47" s="352">
        <v>51019.369999999995</v>
      </c>
      <c r="EN47" s="209">
        <v>41851.71</v>
      </c>
      <c r="EO47" s="352">
        <v>29320.059999999998</v>
      </c>
      <c r="EP47" s="209">
        <v>12170.06</v>
      </c>
      <c r="EQ47" s="352">
        <v>6674.85</v>
      </c>
      <c r="ER47" s="209">
        <v>572.02</v>
      </c>
      <c r="ES47" s="264"/>
      <c r="ET47" s="352">
        <v>24792.720000000001</v>
      </c>
      <c r="EU47" s="209">
        <v>21566.3</v>
      </c>
      <c r="EV47" s="352">
        <v>15152.29</v>
      </c>
      <c r="EW47" s="209">
        <v>10152.290000000001</v>
      </c>
      <c r="EX47" s="352">
        <v>34242.089999999997</v>
      </c>
      <c r="EY47" s="209">
        <v>26742.09</v>
      </c>
      <c r="EZ47" s="264"/>
      <c r="FA47" s="352">
        <v>114387.75</v>
      </c>
      <c r="FB47" s="209">
        <v>96689.64</v>
      </c>
      <c r="FC47" s="352">
        <v>133699.87</v>
      </c>
      <c r="FD47" s="209">
        <v>84348.89</v>
      </c>
      <c r="FE47" s="352">
        <v>72663.76999999999</v>
      </c>
      <c r="FF47" s="209">
        <v>66008.11</v>
      </c>
      <c r="FG47" s="264"/>
      <c r="FH47" s="352">
        <v>39003.54</v>
      </c>
      <c r="FI47" s="209">
        <v>32053.54</v>
      </c>
      <c r="FJ47" s="352">
        <v>22878.45</v>
      </c>
      <c r="FK47" s="209">
        <v>16178.45</v>
      </c>
      <c r="FL47" s="352">
        <v>41669.079999999994</v>
      </c>
      <c r="FM47" s="209">
        <v>21210.04</v>
      </c>
      <c r="FN47" s="352">
        <v>111780.90000000001</v>
      </c>
      <c r="FO47" s="209">
        <v>64498.48</v>
      </c>
      <c r="FP47" s="352">
        <v>14061</v>
      </c>
      <c r="FQ47" s="209">
        <v>7561</v>
      </c>
      <c r="FR47" s="352">
        <v>10478.200000000001</v>
      </c>
      <c r="FS47" s="209">
        <v>10478.200000000001</v>
      </c>
      <c r="FT47" s="264"/>
      <c r="FU47" s="352">
        <v>51523.93</v>
      </c>
      <c r="FV47" s="209">
        <v>27087.23</v>
      </c>
      <c r="FW47" s="352">
        <v>24459.629999999997</v>
      </c>
      <c r="FX47" s="209">
        <v>24459.629999999997</v>
      </c>
      <c r="FY47" s="352">
        <v>83247.819999999992</v>
      </c>
      <c r="FZ47" s="209">
        <v>83247.819999999992</v>
      </c>
      <c r="GA47" s="264"/>
      <c r="GB47" s="352">
        <v>48434.540000000008</v>
      </c>
      <c r="GC47" s="209">
        <v>48434.540000000008</v>
      </c>
      <c r="GD47" s="352">
        <v>77927.75</v>
      </c>
      <c r="GE47" s="209">
        <v>72686.959999999992</v>
      </c>
      <c r="GF47" s="352">
        <v>87338.15</v>
      </c>
      <c r="GG47" s="209">
        <v>70584.44</v>
      </c>
      <c r="GH47" s="264"/>
      <c r="GI47" s="352">
        <v>39174.300000000003</v>
      </c>
      <c r="GJ47" s="209">
        <v>29647.200000000001</v>
      </c>
      <c r="GK47" s="352">
        <v>85584.1</v>
      </c>
      <c r="GL47" s="209">
        <v>38449.1</v>
      </c>
      <c r="GM47" s="352">
        <v>100004.6</v>
      </c>
      <c r="GN47" s="209">
        <v>31664.6</v>
      </c>
      <c r="GO47" s="352">
        <v>141832.50999999998</v>
      </c>
      <c r="GP47" s="209">
        <v>86740.41</v>
      </c>
      <c r="GQ47" s="352">
        <v>86145.150000000009</v>
      </c>
      <c r="GR47" s="209">
        <v>20687.93</v>
      </c>
      <c r="GS47" s="352">
        <v>154112.76999999999</v>
      </c>
      <c r="GT47" s="209">
        <v>27754.2</v>
      </c>
      <c r="GU47" s="264"/>
      <c r="GV47" s="352">
        <v>63491.880000000005</v>
      </c>
      <c r="GW47" s="209">
        <v>20442.05</v>
      </c>
      <c r="GX47" s="352">
        <v>60935.48</v>
      </c>
      <c r="GY47" s="209">
        <v>26339.96</v>
      </c>
      <c r="GZ47" s="352">
        <v>76856.070000000007</v>
      </c>
      <c r="HA47" s="209">
        <v>49646.91</v>
      </c>
      <c r="HB47" s="264"/>
      <c r="HC47" s="352">
        <v>122157.23000000001</v>
      </c>
      <c r="HD47" s="209">
        <v>90713.36</v>
      </c>
      <c r="HE47" s="352">
        <v>150501.9</v>
      </c>
      <c r="HF47" s="209">
        <v>102100.91</v>
      </c>
      <c r="HG47" s="352">
        <v>139794.74</v>
      </c>
      <c r="HH47" s="209">
        <v>73154.109999999986</v>
      </c>
      <c r="HI47" s="264"/>
      <c r="HJ47" s="352">
        <v>101444.27</v>
      </c>
      <c r="HK47" s="209">
        <v>58075.229999999996</v>
      </c>
      <c r="HL47" s="352">
        <v>48246.96</v>
      </c>
      <c r="HM47" s="209">
        <v>21758.190000000002</v>
      </c>
      <c r="HN47" s="352">
        <v>53773.35</v>
      </c>
      <c r="HO47" s="209">
        <v>30211.699999999997</v>
      </c>
      <c r="HP47" s="383"/>
      <c r="HQ47" s="352">
        <v>84497.88</v>
      </c>
      <c r="HR47" s="209">
        <v>61881.509999999995</v>
      </c>
      <c r="HS47" s="352">
        <v>43298.55</v>
      </c>
      <c r="HT47" s="209">
        <v>14728.56</v>
      </c>
      <c r="HU47" s="352">
        <v>50453.59</v>
      </c>
      <c r="HV47" s="209">
        <v>16761.55</v>
      </c>
      <c r="HW47" s="264"/>
      <c r="HX47" s="352">
        <v>39154.149999999994</v>
      </c>
      <c r="HY47" s="209">
        <v>8729.23</v>
      </c>
      <c r="HZ47" s="352">
        <v>60305.13</v>
      </c>
      <c r="IA47" s="209">
        <v>21046.14</v>
      </c>
      <c r="IB47" s="352">
        <v>108600.62</v>
      </c>
      <c r="IC47" s="209">
        <v>59456.81</v>
      </c>
      <c r="ID47" s="264"/>
      <c r="IE47" s="352">
        <v>112591.35</v>
      </c>
      <c r="IF47" s="209">
        <v>73071.959999999992</v>
      </c>
      <c r="IG47" s="352"/>
      <c r="IH47" s="209"/>
      <c r="II47" s="352"/>
      <c r="IJ47" s="209"/>
      <c r="IK47" s="264"/>
      <c r="IL47" s="352"/>
      <c r="IM47" s="209"/>
      <c r="IN47" s="352"/>
      <c r="IO47" s="209"/>
      <c r="IP47" s="352"/>
      <c r="IQ47" s="209"/>
    </row>
    <row r="48" spans="1:251" ht="13.5" thickBot="1">
      <c r="A48" s="91" t="s">
        <v>93</v>
      </c>
      <c r="B48" s="216">
        <f>SUM(B41:B47)</f>
        <v>4957569</v>
      </c>
      <c r="C48" s="217">
        <f t="shared" ref="C48:AL48" si="192">SUM(C41:C47)</f>
        <v>4718479</v>
      </c>
      <c r="D48" s="216">
        <f>SUM(D41:D47)</f>
        <v>4492158</v>
      </c>
      <c r="E48" s="217">
        <f t="shared" si="192"/>
        <v>4333450</v>
      </c>
      <c r="F48" s="216">
        <f>SUM(F41:F47)</f>
        <v>4304288</v>
      </c>
      <c r="G48" s="217">
        <f t="shared" si="192"/>
        <v>4119974</v>
      </c>
      <c r="H48" s="92">
        <f>SUM(H41:H47)</f>
        <v>4272822</v>
      </c>
      <c r="I48" s="93">
        <f t="shared" si="192"/>
        <v>4046022</v>
      </c>
      <c r="J48" s="218">
        <f>SUM(J41:J47)</f>
        <v>1247202</v>
      </c>
      <c r="K48" s="217">
        <f t="shared" si="192"/>
        <v>1212805</v>
      </c>
      <c r="L48" s="218">
        <f>SUM(L41:L47)</f>
        <v>3164219</v>
      </c>
      <c r="M48" s="217">
        <f t="shared" si="192"/>
        <v>2964234</v>
      </c>
      <c r="N48" s="158"/>
      <c r="O48" s="216">
        <f>SUM(O41:O47)</f>
        <v>1931926</v>
      </c>
      <c r="P48" s="217">
        <f t="shared" si="192"/>
        <v>1831680</v>
      </c>
      <c r="Q48" s="216">
        <f>SUM(Q41:Q47)</f>
        <v>1020199</v>
      </c>
      <c r="R48" s="217">
        <f t="shared" si="192"/>
        <v>976244</v>
      </c>
      <c r="S48" s="218">
        <f>SUM(S41:S47)</f>
        <v>2996578</v>
      </c>
      <c r="T48" s="217">
        <f t="shared" si="192"/>
        <v>2748200</v>
      </c>
      <c r="U48" s="218">
        <f>SUM(U41:U47)</f>
        <v>2411783</v>
      </c>
      <c r="V48" s="217">
        <f t="shared" si="192"/>
        <v>2259752</v>
      </c>
      <c r="W48" s="218">
        <f>SUM(W41:W47)</f>
        <v>2665032</v>
      </c>
      <c r="X48" s="217">
        <f t="shared" si="192"/>
        <v>2554810</v>
      </c>
      <c r="Y48" s="216">
        <f>SUM(Y41:Y47)</f>
        <v>3048151</v>
      </c>
      <c r="Z48" s="217">
        <f t="shared" si="192"/>
        <v>2935209</v>
      </c>
      <c r="AA48" s="216">
        <f>SUM(AA41:AA47)</f>
        <v>4880565</v>
      </c>
      <c r="AB48" s="219">
        <f t="shared" si="192"/>
        <v>4728453</v>
      </c>
      <c r="AC48" s="216">
        <f>SUM(AC41:AC47)</f>
        <v>4896585</v>
      </c>
      <c r="AD48" s="219">
        <f t="shared" si="192"/>
        <v>4750560</v>
      </c>
      <c r="AE48" s="216">
        <f>SUM(AE41:AE47)</f>
        <v>4551130</v>
      </c>
      <c r="AF48" s="217">
        <f t="shared" si="192"/>
        <v>4348394</v>
      </c>
      <c r="AG48" s="216">
        <f>SUM(AG41:AG47)</f>
        <v>4853210</v>
      </c>
      <c r="AH48" s="217">
        <f t="shared" si="192"/>
        <v>4651385</v>
      </c>
      <c r="AI48" s="216">
        <f>SUM(AI41:AI47)</f>
        <v>2571783</v>
      </c>
      <c r="AJ48" s="217">
        <f t="shared" si="192"/>
        <v>2406982</v>
      </c>
      <c r="AK48" s="216">
        <f>SUM(AK41:AK47)</f>
        <v>2199351</v>
      </c>
      <c r="AL48" s="217">
        <f t="shared" si="192"/>
        <v>2052481</v>
      </c>
      <c r="AM48" s="264"/>
      <c r="AN48" s="216">
        <f>SUM(AN41:AN47)</f>
        <v>1806746</v>
      </c>
      <c r="AO48" s="217">
        <f t="shared" ref="AO48" si="193">SUM(AO41:AO47)</f>
        <v>1699564</v>
      </c>
      <c r="AP48" s="216">
        <f t="shared" ref="AP48:BK48" si="194">SUM(AP41:AP47)</f>
        <v>1042871</v>
      </c>
      <c r="AQ48" s="217">
        <f t="shared" si="194"/>
        <v>977013</v>
      </c>
      <c r="AR48" s="216">
        <f t="shared" si="194"/>
        <v>3203937</v>
      </c>
      <c r="AS48" s="217">
        <f t="shared" si="194"/>
        <v>2962030</v>
      </c>
      <c r="AT48" s="216">
        <f t="shared" si="194"/>
        <v>2681660</v>
      </c>
      <c r="AU48" s="217">
        <f t="shared" si="194"/>
        <v>2534464</v>
      </c>
      <c r="AV48" s="216">
        <f t="shared" si="194"/>
        <v>2378781</v>
      </c>
      <c r="AW48" s="217">
        <f t="shared" si="194"/>
        <v>2248386</v>
      </c>
      <c r="AX48" s="216">
        <f t="shared" si="194"/>
        <v>3149830</v>
      </c>
      <c r="AY48" s="217">
        <f t="shared" si="194"/>
        <v>3003915</v>
      </c>
      <c r="AZ48" s="216">
        <f t="shared" si="194"/>
        <v>4271730</v>
      </c>
      <c r="BA48" s="217">
        <f t="shared" si="194"/>
        <v>4103110</v>
      </c>
      <c r="BB48" s="216">
        <f t="shared" si="194"/>
        <v>5175336</v>
      </c>
      <c r="BC48" s="217">
        <f t="shared" si="194"/>
        <v>5036413</v>
      </c>
      <c r="BD48" s="216">
        <f t="shared" si="194"/>
        <v>5273505</v>
      </c>
      <c r="BE48" s="217">
        <f t="shared" si="194"/>
        <v>5037825</v>
      </c>
      <c r="BF48" s="216">
        <f t="shared" si="194"/>
        <v>4445203</v>
      </c>
      <c r="BG48" s="217">
        <f t="shared" si="194"/>
        <v>4259022</v>
      </c>
      <c r="BH48" s="216">
        <f t="shared" si="194"/>
        <v>2798657</v>
      </c>
      <c r="BI48" s="217">
        <f t="shared" si="194"/>
        <v>2681908</v>
      </c>
      <c r="BJ48" s="216">
        <f t="shared" si="194"/>
        <v>1747806</v>
      </c>
      <c r="BK48" s="217">
        <f t="shared" si="194"/>
        <v>1656132</v>
      </c>
      <c r="BL48" s="264"/>
      <c r="BM48" s="216">
        <f t="shared" ref="BM48:CJ48" si="195">SUM(BM41:BM47)</f>
        <v>2014582</v>
      </c>
      <c r="BN48" s="217">
        <f t="shared" si="195"/>
        <v>1902464</v>
      </c>
      <c r="BO48" s="216">
        <f t="shared" si="195"/>
        <v>2361603.3299999996</v>
      </c>
      <c r="BP48" s="217">
        <f t="shared" si="195"/>
        <v>2180622.4000000004</v>
      </c>
      <c r="BQ48" s="216">
        <f t="shared" si="195"/>
        <v>2226730.16</v>
      </c>
      <c r="BR48" s="217">
        <f t="shared" si="195"/>
        <v>2056475.6500000001</v>
      </c>
      <c r="BS48" s="216">
        <f t="shared" si="195"/>
        <v>2953263.66</v>
      </c>
      <c r="BT48" s="217">
        <f t="shared" si="195"/>
        <v>2795439.6800000006</v>
      </c>
      <c r="BU48" s="216">
        <f t="shared" si="195"/>
        <v>2981372.1099999994</v>
      </c>
      <c r="BV48" s="217">
        <f t="shared" si="195"/>
        <v>2811351.4099999997</v>
      </c>
      <c r="BW48" s="216">
        <f t="shared" si="195"/>
        <v>4126082.8099999996</v>
      </c>
      <c r="BX48" s="217">
        <f t="shared" si="195"/>
        <v>3892544.5500000003</v>
      </c>
      <c r="BY48" s="216">
        <f t="shared" si="195"/>
        <v>5978747.2300000014</v>
      </c>
      <c r="BZ48" s="217">
        <f t="shared" si="195"/>
        <v>5747576.7299999995</v>
      </c>
      <c r="CA48" s="216">
        <f t="shared" si="195"/>
        <v>5343227.1499999994</v>
      </c>
      <c r="CB48" s="217">
        <f t="shared" si="195"/>
        <v>5155099.21</v>
      </c>
      <c r="CC48" s="216">
        <f t="shared" si="195"/>
        <v>5297516.3500000006</v>
      </c>
      <c r="CD48" s="217">
        <f t="shared" si="195"/>
        <v>5002413.79</v>
      </c>
      <c r="CE48" s="216">
        <f t="shared" si="195"/>
        <v>5003966.33</v>
      </c>
      <c r="CF48" s="217">
        <f t="shared" si="195"/>
        <v>4771881.22</v>
      </c>
      <c r="CG48" s="216">
        <f t="shared" si="195"/>
        <v>3225142.4599999995</v>
      </c>
      <c r="CH48" s="217">
        <f t="shared" si="195"/>
        <v>3070486.6999999993</v>
      </c>
      <c r="CI48" s="216">
        <f t="shared" si="195"/>
        <v>2200995.9</v>
      </c>
      <c r="CJ48" s="217">
        <f t="shared" si="195"/>
        <v>2076176.54</v>
      </c>
      <c r="CK48" s="264"/>
      <c r="CL48" s="216">
        <f t="shared" ref="CL48:CM48" si="196">SUM(CL41:CL47)</f>
        <v>2526801.7500000005</v>
      </c>
      <c r="CM48" s="217">
        <f t="shared" si="196"/>
        <v>2389419.6</v>
      </c>
      <c r="CN48" s="216">
        <f t="shared" ref="CN48:CO48" si="197">SUM(CN41:CN47)</f>
        <v>2246303.9500000002</v>
      </c>
      <c r="CO48" s="217">
        <f t="shared" si="197"/>
        <v>2118660.38</v>
      </c>
      <c r="CP48" s="216">
        <f t="shared" ref="CP48:CQ48" si="198">SUM(CP41:CP47)</f>
        <v>2417875.1099999994</v>
      </c>
      <c r="CQ48" s="217">
        <f t="shared" si="198"/>
        <v>2145819.0799999996</v>
      </c>
      <c r="CR48" s="216">
        <f t="shared" ref="CR48:CU48" si="199">SUM(CR41:CR47)</f>
        <v>3236049.189999999</v>
      </c>
      <c r="CS48" s="217">
        <f t="shared" si="199"/>
        <v>2997158.07</v>
      </c>
      <c r="CT48" s="216">
        <f t="shared" si="199"/>
        <v>2971963.129999999</v>
      </c>
      <c r="CU48" s="217">
        <f t="shared" si="199"/>
        <v>2807821.1899999995</v>
      </c>
      <c r="CV48" s="216">
        <f t="shared" ref="CV48:CW48" si="200">SUM(CV41:CV47)</f>
        <v>4272309.17</v>
      </c>
      <c r="CW48" s="217">
        <f t="shared" si="200"/>
        <v>3999537.25</v>
      </c>
      <c r="CX48" s="216">
        <f t="shared" ref="CX48:CY48" si="201">SUM(CX41:CX47)</f>
        <v>5983254.9099999992</v>
      </c>
      <c r="CY48" s="217">
        <f t="shared" si="201"/>
        <v>5796174.7699999986</v>
      </c>
      <c r="CZ48" s="216">
        <f t="shared" ref="CZ48:DA48" si="202">SUM(CZ41:CZ47)</f>
        <v>5977078.2200000016</v>
      </c>
      <c r="DA48" s="217">
        <f t="shared" si="202"/>
        <v>5802472.2800000003</v>
      </c>
      <c r="DB48" s="216">
        <f t="shared" ref="DB48:DC48" si="203">SUM(DB41:DB47)</f>
        <v>5084291.1100000003</v>
      </c>
      <c r="DC48" s="217">
        <f t="shared" si="203"/>
        <v>4852201.2799999993</v>
      </c>
      <c r="DD48" s="216">
        <f t="shared" ref="DD48:DE48" si="204">SUM(DD41:DD47)</f>
        <v>5098258.3099999987</v>
      </c>
      <c r="DE48" s="217">
        <f t="shared" si="204"/>
        <v>4828628.9700000007</v>
      </c>
      <c r="DF48" s="216">
        <f t="shared" ref="DF48:DG48" si="205">SUM(DF41:DF47)</f>
        <v>3265822.59</v>
      </c>
      <c r="DG48" s="217">
        <f t="shared" si="205"/>
        <v>3050780.1600000006</v>
      </c>
      <c r="DH48" s="216">
        <f t="shared" ref="DH48:DI48" si="206">SUM(DH41:DH47)</f>
        <v>2628969.5100000002</v>
      </c>
      <c r="DI48" s="217">
        <f t="shared" si="206"/>
        <v>2417958.4200000004</v>
      </c>
      <c r="DJ48" s="264"/>
      <c r="DK48" s="216">
        <f t="shared" ref="DK48:DL48" si="207">SUM(DK41:DK47)</f>
        <v>2495366.9900000002</v>
      </c>
      <c r="DL48" s="217">
        <f t="shared" si="207"/>
        <v>2304233.66</v>
      </c>
      <c r="DM48" s="216">
        <f t="shared" ref="DM48:DN48" si="208">SUM(DM41:DM47)</f>
        <v>2531189.1600000006</v>
      </c>
      <c r="DN48" s="217">
        <f t="shared" si="208"/>
        <v>2254713.0699999998</v>
      </c>
      <c r="DO48" s="216">
        <f t="shared" ref="DO48:DP48" si="209">SUM(DO41:DO47)</f>
        <v>2766215.8200000012</v>
      </c>
      <c r="DP48" s="217">
        <f t="shared" si="209"/>
        <v>2454570.5099999998</v>
      </c>
      <c r="DQ48" s="264"/>
      <c r="DR48" s="216">
        <f>SUM(DR41:DR47)</f>
        <v>2112033.1900000004</v>
      </c>
      <c r="DS48" s="217">
        <f t="shared" ref="DS48:DU48" si="210">SUM(DS41:DS47)</f>
        <v>1874791.8100000003</v>
      </c>
      <c r="DT48" s="216">
        <f>SUM(DT41:DT47)</f>
        <v>723366.32999999984</v>
      </c>
      <c r="DU48" s="217">
        <f t="shared" si="210"/>
        <v>649287.62000000011</v>
      </c>
      <c r="DV48" s="216">
        <f>SUM(DV41:DV47)</f>
        <v>1643701.0100000002</v>
      </c>
      <c r="DW48" s="217">
        <f t="shared" ref="DW48" si="211">SUM(DW41:DW47)</f>
        <v>1490713.1200000003</v>
      </c>
      <c r="DX48" s="264"/>
      <c r="DY48" s="216">
        <f>SUM(DY41:DY47)</f>
        <v>4035935.97</v>
      </c>
      <c r="DZ48" s="217">
        <f t="shared" ref="DZ48:EB48" si="212">SUM(DZ41:DZ47)</f>
        <v>3726977.54</v>
      </c>
      <c r="EA48" s="216">
        <f>SUM(EA41:EA47)</f>
        <v>5510437.9500000002</v>
      </c>
      <c r="EB48" s="217">
        <f t="shared" si="212"/>
        <v>4992881.7899999991</v>
      </c>
      <c r="EC48" s="216">
        <f>SUM(EC41:EC47)</f>
        <v>4839207.62</v>
      </c>
      <c r="ED48" s="217">
        <f t="shared" ref="ED48" si="213">SUM(ED41:ED47)</f>
        <v>4384408.4299999988</v>
      </c>
      <c r="EE48" s="264"/>
      <c r="EF48" s="216">
        <f>SUM(EF41:EF47)</f>
        <v>5201252.42</v>
      </c>
      <c r="EG48" s="217">
        <f t="shared" ref="EG48" si="214">SUM(EG41:EG47)</f>
        <v>4760901.4300000006</v>
      </c>
      <c r="EH48" s="216">
        <f>SUM(EH41:EH47)</f>
        <v>3388694.9799999995</v>
      </c>
      <c r="EI48" s="217">
        <f t="shared" ref="EI48" si="215">SUM(EI41:EI47)</f>
        <v>3074219.6</v>
      </c>
      <c r="EJ48" s="216">
        <f>SUM(EJ41:EJ47)</f>
        <v>2124971.3399999994</v>
      </c>
      <c r="EK48" s="217">
        <f t="shared" ref="EK48" si="216">SUM(EK41:EK47)</f>
        <v>1924645.2899999996</v>
      </c>
      <c r="EL48" s="264"/>
      <c r="EM48" s="216">
        <f t="shared" ref="EM48:ER48" si="217">SUM(EM41:EM47)</f>
        <v>2377404.2600000007</v>
      </c>
      <c r="EN48" s="217">
        <f t="shared" si="217"/>
        <v>2103858.9800000004</v>
      </c>
      <c r="EO48" s="216">
        <f t="shared" si="217"/>
        <v>2686301.15</v>
      </c>
      <c r="EP48" s="217">
        <f t="shared" si="217"/>
        <v>2434616.4200000004</v>
      </c>
      <c r="EQ48" s="216">
        <f t="shared" si="217"/>
        <v>2451819.5299999998</v>
      </c>
      <c r="ER48" s="217">
        <f t="shared" si="217"/>
        <v>2202402.9</v>
      </c>
      <c r="ES48" s="264"/>
      <c r="ET48" s="216">
        <f>SUM(ET41:ET47)</f>
        <v>3591095.3800000004</v>
      </c>
      <c r="EU48" s="217">
        <f t="shared" ref="EU48" si="218">SUM(EU41:EU47)</f>
        <v>3209293.8800000008</v>
      </c>
      <c r="EV48" s="216">
        <f>SUM(EV41:EV47)</f>
        <v>4029556.32</v>
      </c>
      <c r="EW48" s="217">
        <f t="shared" ref="EW48" si="219">SUM(EW41:EW47)</f>
        <v>3551273.47</v>
      </c>
      <c r="EX48" s="216">
        <f>SUM(EX41:EX47)</f>
        <v>4952808.71</v>
      </c>
      <c r="EY48" s="217">
        <f t="shared" ref="EY48" si="220">SUM(EY41:EY47)</f>
        <v>4328766.0699999994</v>
      </c>
      <c r="EZ48" s="264"/>
      <c r="FA48" s="216">
        <f>SUM(FA41:FA47)</f>
        <v>7205638.0599999996</v>
      </c>
      <c r="FB48" s="217">
        <f t="shared" ref="FB48" si="221">SUM(FB41:FB47)</f>
        <v>6583829.4499999993</v>
      </c>
      <c r="FC48" s="216">
        <f>SUM(FC41:FC47)</f>
        <v>8628201.8199999984</v>
      </c>
      <c r="FD48" s="217">
        <f t="shared" ref="FD48" si="222">SUM(FD41:FD47)</f>
        <v>7706037.8800000008</v>
      </c>
      <c r="FE48" s="216">
        <f>SUM(FE41:FE47)</f>
        <v>6562944.5199999996</v>
      </c>
      <c r="FF48" s="217">
        <f t="shared" ref="FF48" si="223">SUM(FF41:FF47)</f>
        <v>5751173.3400000017</v>
      </c>
      <c r="FG48" s="264"/>
      <c r="FH48" s="216">
        <f>SUM(FH41:FH47)</f>
        <v>6269006.7899999991</v>
      </c>
      <c r="FI48" s="217">
        <f t="shared" ref="FI48" si="224">SUM(FI41:FI47)</f>
        <v>5603911.1100000003</v>
      </c>
      <c r="FJ48" s="216">
        <f>SUM(FJ41:FJ47)</f>
        <v>4671289.8599999994</v>
      </c>
      <c r="FK48" s="217">
        <f t="shared" ref="FK48" si="225">SUM(FK41:FK47)</f>
        <v>4114559.5999999996</v>
      </c>
      <c r="FL48" s="216">
        <f>SUM(FL41:FL47)</f>
        <v>3219084.15</v>
      </c>
      <c r="FM48" s="217">
        <f t="shared" ref="FM48:FO48" si="226">SUM(FM41:FM47)</f>
        <v>2735239.6200000006</v>
      </c>
      <c r="FN48" s="216">
        <f>SUM(FN41:FN47)</f>
        <v>3719643.8400000017</v>
      </c>
      <c r="FO48" s="217">
        <f t="shared" si="226"/>
        <v>3222724.1500000004</v>
      </c>
      <c r="FP48" s="216">
        <f>SUM(FP41:FP47)</f>
        <v>3216682.46</v>
      </c>
      <c r="FQ48" s="217">
        <f t="shared" ref="FQ48:FR48" si="227">SUM(FQ41:FQ47)</f>
        <v>2809958.72</v>
      </c>
      <c r="FR48" s="216">
        <f t="shared" si="227"/>
        <v>3563279.1800000006</v>
      </c>
      <c r="FS48" s="217">
        <f t="shared" ref="FS48:GN48" si="228">SUM(FS41:FS47)</f>
        <v>3002141.67</v>
      </c>
      <c r="FT48" s="264"/>
      <c r="FU48" s="216">
        <f t="shared" si="228"/>
        <v>3843972.72</v>
      </c>
      <c r="FV48" s="217">
        <f t="shared" si="228"/>
        <v>3314689.9599999995</v>
      </c>
      <c r="FW48" s="216">
        <f t="shared" si="228"/>
        <v>4450638.879999999</v>
      </c>
      <c r="FX48" s="217">
        <f t="shared" si="228"/>
        <v>3874363.6099999989</v>
      </c>
      <c r="FY48" s="216">
        <f t="shared" si="228"/>
        <v>4911980.9300000006</v>
      </c>
      <c r="FZ48" s="217">
        <f t="shared" si="228"/>
        <v>4444419.79</v>
      </c>
      <c r="GA48" s="264"/>
      <c r="GB48" s="216">
        <f t="shared" si="228"/>
        <v>7689129.0499999998</v>
      </c>
      <c r="GC48" s="217">
        <f t="shared" si="228"/>
        <v>6858643.6700000009</v>
      </c>
      <c r="GD48" s="216">
        <f t="shared" si="228"/>
        <v>8345433.8900000006</v>
      </c>
      <c r="GE48" s="217">
        <f t="shared" si="228"/>
        <v>7451098.950000002</v>
      </c>
      <c r="GF48" s="216">
        <f t="shared" si="228"/>
        <v>7489044.5900000008</v>
      </c>
      <c r="GG48" s="217">
        <f t="shared" si="228"/>
        <v>6503667.9200000018</v>
      </c>
      <c r="GH48" s="264"/>
      <c r="GI48" s="216">
        <f t="shared" si="228"/>
        <v>7559039.339999998</v>
      </c>
      <c r="GJ48" s="217">
        <f t="shared" si="228"/>
        <v>6532029.6599999992</v>
      </c>
      <c r="GK48" s="216">
        <f t="shared" si="228"/>
        <v>5414519.6800000006</v>
      </c>
      <c r="GL48" s="217">
        <f t="shared" si="228"/>
        <v>4541259.0100000007</v>
      </c>
      <c r="GM48" s="216">
        <f t="shared" si="228"/>
        <v>4016546.97</v>
      </c>
      <c r="GN48" s="217">
        <f t="shared" si="228"/>
        <v>3321968.4299999997</v>
      </c>
      <c r="GO48" s="216">
        <f>SUM(GO41:GO47)</f>
        <v>4699875.2799999993</v>
      </c>
      <c r="GP48" s="217">
        <f t="shared" ref="GP48" si="229">SUM(GP41:GP47)</f>
        <v>3894624.3499999992</v>
      </c>
      <c r="GQ48" s="216">
        <f>SUM(GQ41:GQ47)</f>
        <v>4069177.4900000007</v>
      </c>
      <c r="GR48" s="217">
        <f t="shared" ref="GR48:GT48" si="230">SUM(GR41:GR47)</f>
        <v>3405288.1900000009</v>
      </c>
      <c r="GS48" s="216">
        <f t="shared" si="230"/>
        <v>4527683.34</v>
      </c>
      <c r="GT48" s="217">
        <f t="shared" si="230"/>
        <v>3453633.5100000007</v>
      </c>
      <c r="GU48" s="264"/>
      <c r="GV48" s="216">
        <f t="shared" ref="GV48:HA48" si="231">SUM(GV41:GV47)</f>
        <v>5512108.4499999993</v>
      </c>
      <c r="GW48" s="217">
        <f t="shared" si="231"/>
        <v>4573574.6399999997</v>
      </c>
      <c r="GX48" s="216">
        <f t="shared" si="231"/>
        <v>4648216.4400000004</v>
      </c>
      <c r="GY48" s="217">
        <f t="shared" si="231"/>
        <v>3912363.8099999996</v>
      </c>
      <c r="GZ48" s="216">
        <f t="shared" si="231"/>
        <v>6029395.1800000006</v>
      </c>
      <c r="HA48" s="217">
        <f t="shared" si="231"/>
        <v>5134302.5</v>
      </c>
      <c r="HB48" s="264"/>
      <c r="HC48" s="216">
        <f t="shared" ref="HC48:HH48" si="232">SUM(HC41:HC47)</f>
        <v>9346986.8599999975</v>
      </c>
      <c r="HD48" s="217">
        <f t="shared" si="232"/>
        <v>8200556.5200000014</v>
      </c>
      <c r="HE48" s="216">
        <f t="shared" si="232"/>
        <v>8955782.2699999977</v>
      </c>
      <c r="HF48" s="217">
        <f t="shared" si="232"/>
        <v>7805532.4199999999</v>
      </c>
      <c r="HG48" s="216">
        <f t="shared" si="232"/>
        <v>8066591.4799999995</v>
      </c>
      <c r="HH48" s="217">
        <f t="shared" si="232"/>
        <v>6998949.4299999997</v>
      </c>
      <c r="HI48" s="264"/>
      <c r="HJ48" s="216">
        <f t="shared" ref="HJ48:HO48" si="233">SUM(HJ41:HJ47)</f>
        <v>8081488.7500000009</v>
      </c>
      <c r="HK48" s="217">
        <f t="shared" si="233"/>
        <v>6964713.6300000008</v>
      </c>
      <c r="HL48" s="216">
        <f t="shared" si="233"/>
        <v>4798247.55</v>
      </c>
      <c r="HM48" s="217">
        <f t="shared" si="233"/>
        <v>3987077.6300000008</v>
      </c>
      <c r="HN48" s="216">
        <f t="shared" si="233"/>
        <v>3889273.4500000007</v>
      </c>
      <c r="HO48" s="217">
        <f t="shared" si="233"/>
        <v>3166904.4100000011</v>
      </c>
      <c r="HP48" s="384"/>
      <c r="HQ48" s="216">
        <f>SUM(HQ41:HQ47)</f>
        <v>4568165.9000000004</v>
      </c>
      <c r="HR48" s="217">
        <f t="shared" ref="HR48" si="234">SUM(HR41:HR47)</f>
        <v>3796495.1900000004</v>
      </c>
      <c r="HS48" s="216">
        <f>SUM(HS41:HS47)</f>
        <v>3860960.2700000009</v>
      </c>
      <c r="HT48" s="217">
        <f t="shared" ref="HT48:HV48" si="235">SUM(HT41:HT47)</f>
        <v>3188733.0900000008</v>
      </c>
      <c r="HU48" s="216">
        <f t="shared" si="235"/>
        <v>4268179.9000000013</v>
      </c>
      <c r="HV48" s="217">
        <f t="shared" si="235"/>
        <v>3282174.8100000005</v>
      </c>
      <c r="HW48" s="264"/>
      <c r="HX48" s="216">
        <f t="shared" ref="HX48:IC48" si="236">SUM(HX41:HX47)</f>
        <v>5619934.7400000012</v>
      </c>
      <c r="HY48" s="217">
        <f t="shared" si="236"/>
        <v>4659512.8800000018</v>
      </c>
      <c r="HZ48" s="216">
        <f t="shared" si="236"/>
        <v>4359032.3600000003</v>
      </c>
      <c r="IA48" s="217">
        <f t="shared" si="236"/>
        <v>3584765.9300000011</v>
      </c>
      <c r="IB48" s="216">
        <f t="shared" si="236"/>
        <v>6574078.9699999988</v>
      </c>
      <c r="IC48" s="217">
        <f t="shared" si="236"/>
        <v>5485369.9599999981</v>
      </c>
      <c r="ID48" s="264"/>
      <c r="IE48" s="216">
        <f t="shared" ref="IE48:IJ48" si="237">SUM(IE41:IE47)</f>
        <v>9721820.9999999981</v>
      </c>
      <c r="IF48" s="217">
        <f t="shared" si="237"/>
        <v>8380635.2099999981</v>
      </c>
      <c r="IG48" s="216">
        <f t="shared" si="237"/>
        <v>0</v>
      </c>
      <c r="IH48" s="217">
        <f t="shared" si="237"/>
        <v>0</v>
      </c>
      <c r="II48" s="216">
        <f t="shared" si="237"/>
        <v>0</v>
      </c>
      <c r="IJ48" s="217">
        <f t="shared" si="237"/>
        <v>0</v>
      </c>
      <c r="IK48" s="264"/>
      <c r="IL48" s="216">
        <f t="shared" ref="IL48:IQ48" si="238">SUM(IL41:IL47)</f>
        <v>0</v>
      </c>
      <c r="IM48" s="217">
        <f t="shared" si="238"/>
        <v>0</v>
      </c>
      <c r="IN48" s="216">
        <f t="shared" si="238"/>
        <v>0</v>
      </c>
      <c r="IO48" s="217">
        <f t="shared" si="238"/>
        <v>0</v>
      </c>
      <c r="IP48" s="216">
        <f t="shared" si="238"/>
        <v>0</v>
      </c>
      <c r="IQ48" s="217">
        <f t="shared" si="238"/>
        <v>0</v>
      </c>
    </row>
    <row r="49" spans="1:251">
      <c r="A49" s="68"/>
      <c r="B49" s="162"/>
      <c r="C49" s="163"/>
      <c r="D49" s="162"/>
      <c r="E49" s="163"/>
      <c r="F49" s="162"/>
      <c r="G49" s="163"/>
      <c r="H49" s="40"/>
      <c r="I49" s="40"/>
      <c r="J49" s="162"/>
      <c r="K49" s="163"/>
      <c r="L49" s="162"/>
      <c r="M49" s="163"/>
      <c r="N49" s="153"/>
      <c r="O49" s="160"/>
      <c r="P49" s="161"/>
      <c r="Q49" s="162"/>
      <c r="R49" s="164"/>
      <c r="S49" s="165"/>
      <c r="T49" s="164"/>
      <c r="U49" s="165"/>
      <c r="V49" s="164"/>
      <c r="W49" s="165"/>
      <c r="X49" s="166"/>
      <c r="Y49" s="165"/>
      <c r="Z49" s="164"/>
      <c r="AA49" s="165"/>
      <c r="AB49" s="164"/>
      <c r="AC49" s="165"/>
      <c r="AD49" s="164"/>
      <c r="AE49" s="165"/>
      <c r="AF49" s="164"/>
      <c r="AG49" s="165"/>
      <c r="AH49" s="164"/>
      <c r="AI49" s="165"/>
      <c r="AJ49" s="164"/>
      <c r="AK49" s="165"/>
      <c r="AL49" s="164"/>
      <c r="AM49" s="264"/>
      <c r="AN49" s="165"/>
      <c r="AO49" s="164"/>
      <c r="AP49" s="165"/>
      <c r="AQ49" s="164"/>
      <c r="AR49" s="165"/>
      <c r="AS49" s="164"/>
      <c r="AT49" s="165"/>
      <c r="AU49" s="164"/>
      <c r="AV49" s="165"/>
      <c r="AW49" s="164"/>
      <c r="AX49" s="165"/>
      <c r="AY49" s="164"/>
      <c r="AZ49" s="165"/>
      <c r="BA49" s="164"/>
      <c r="BB49" s="165"/>
      <c r="BC49" s="164"/>
      <c r="BD49" s="165"/>
      <c r="BE49" s="164"/>
      <c r="BF49" s="165"/>
      <c r="BG49" s="164"/>
      <c r="BH49" s="165"/>
      <c r="BI49" s="164"/>
      <c r="BJ49" s="165"/>
      <c r="BK49" s="164"/>
      <c r="BL49" s="264"/>
      <c r="BM49" s="165"/>
      <c r="BN49" s="164"/>
      <c r="BO49" s="347"/>
      <c r="BP49" s="164"/>
      <c r="BQ49" s="347"/>
      <c r="BR49" s="164"/>
      <c r="BS49" s="347"/>
      <c r="BT49" s="164"/>
      <c r="BU49" s="347"/>
      <c r="BV49" s="164"/>
      <c r="BW49" s="347"/>
      <c r="BX49" s="164"/>
      <c r="BY49" s="347"/>
      <c r="BZ49" s="164"/>
      <c r="CA49" s="347"/>
      <c r="CB49" s="164"/>
      <c r="CC49" s="347"/>
      <c r="CD49" s="164"/>
      <c r="CE49" s="347"/>
      <c r="CF49" s="164"/>
      <c r="CG49" s="347"/>
      <c r="CH49" s="164"/>
      <c r="CI49" s="347"/>
      <c r="CJ49" s="164"/>
      <c r="CK49" s="264"/>
      <c r="CL49" s="347"/>
      <c r="CM49" s="164"/>
      <c r="CN49" s="347"/>
      <c r="CO49" s="164"/>
      <c r="CP49" s="347"/>
      <c r="CQ49" s="164"/>
      <c r="CR49" s="347"/>
      <c r="CS49" s="164"/>
      <c r="CT49" s="347"/>
      <c r="CU49" s="164"/>
      <c r="CV49" s="347"/>
      <c r="CW49" s="164"/>
      <c r="CX49" s="347"/>
      <c r="CY49" s="164"/>
      <c r="CZ49" s="347"/>
      <c r="DA49" s="164"/>
      <c r="DB49" s="347"/>
      <c r="DC49" s="164"/>
      <c r="DD49" s="347"/>
      <c r="DE49" s="164"/>
      <c r="DF49" s="347"/>
      <c r="DG49" s="164"/>
      <c r="DH49" s="347"/>
      <c r="DI49" s="164"/>
      <c r="DJ49" s="264"/>
      <c r="DK49" s="347"/>
      <c r="DL49" s="164"/>
      <c r="DM49" s="347"/>
      <c r="DN49" s="164"/>
      <c r="DO49" s="347"/>
      <c r="DP49" s="164"/>
      <c r="DQ49" s="264"/>
      <c r="DR49" s="347"/>
      <c r="DS49" s="164"/>
      <c r="DT49" s="347"/>
      <c r="DU49" s="164"/>
      <c r="DV49" s="347"/>
      <c r="DW49" s="164"/>
      <c r="DX49" s="264"/>
      <c r="DY49" s="347"/>
      <c r="DZ49" s="164"/>
      <c r="EA49" s="347"/>
      <c r="EB49" s="164"/>
      <c r="EC49" s="347"/>
      <c r="ED49" s="164"/>
      <c r="EE49" s="264"/>
      <c r="EF49" s="347"/>
      <c r="EG49" s="164"/>
      <c r="EH49" s="347"/>
      <c r="EI49" s="164"/>
      <c r="EJ49" s="347"/>
      <c r="EK49" s="164"/>
      <c r="EL49" s="264"/>
      <c r="EM49" s="347"/>
      <c r="EN49" s="164"/>
      <c r="EO49" s="347"/>
      <c r="EP49" s="164"/>
      <c r="EQ49" s="347"/>
      <c r="ER49" s="164"/>
      <c r="ES49" s="264"/>
      <c r="ET49" s="347"/>
      <c r="EU49" s="164"/>
      <c r="EV49" s="347"/>
      <c r="EW49" s="164"/>
      <c r="EX49" s="347"/>
      <c r="EY49" s="164"/>
      <c r="EZ49" s="264"/>
      <c r="FA49" s="347"/>
      <c r="FB49" s="164"/>
      <c r="FC49" s="347"/>
      <c r="FD49" s="164"/>
      <c r="FE49" s="347"/>
      <c r="FF49" s="164"/>
      <c r="FG49" s="264"/>
      <c r="FH49" s="347"/>
      <c r="FI49" s="164"/>
      <c r="FJ49" s="347"/>
      <c r="FK49" s="164"/>
      <c r="FL49" s="347"/>
      <c r="FM49" s="164"/>
      <c r="FN49" s="347"/>
      <c r="FO49" s="164"/>
      <c r="FP49" s="347"/>
      <c r="FQ49" s="164"/>
      <c r="FR49" s="347"/>
      <c r="FS49" s="164"/>
      <c r="FT49" s="264"/>
      <c r="FU49" s="347"/>
      <c r="FV49" s="164"/>
      <c r="FW49" s="347"/>
      <c r="FX49" s="164"/>
      <c r="FY49" s="347"/>
      <c r="FZ49" s="164"/>
      <c r="GA49" s="264"/>
      <c r="GB49" s="347"/>
      <c r="GC49" s="164"/>
      <c r="GD49" s="347"/>
      <c r="GE49" s="164"/>
      <c r="GF49" s="347"/>
      <c r="GG49" s="164"/>
      <c r="GH49" s="264"/>
      <c r="GI49" s="347"/>
      <c r="GJ49" s="164"/>
      <c r="GK49" s="347"/>
      <c r="GL49" s="164"/>
      <c r="GM49" s="347"/>
      <c r="GN49" s="164"/>
      <c r="GO49" s="347"/>
      <c r="GP49" s="164"/>
      <c r="GQ49" s="347"/>
      <c r="GR49" s="164"/>
      <c r="GS49" s="347"/>
      <c r="GT49" s="164"/>
      <c r="GU49" s="264"/>
      <c r="GV49" s="347"/>
      <c r="GW49" s="164"/>
      <c r="GX49" s="347"/>
      <c r="GY49" s="164"/>
      <c r="GZ49" s="347"/>
      <c r="HA49" s="164"/>
      <c r="HB49" s="264"/>
      <c r="HC49" s="347"/>
      <c r="HD49" s="164"/>
      <c r="HE49" s="347"/>
      <c r="HF49" s="164"/>
      <c r="HG49" s="347"/>
      <c r="HH49" s="164"/>
      <c r="HI49" s="264"/>
      <c r="HJ49" s="347"/>
      <c r="HK49" s="164"/>
      <c r="HL49" s="347"/>
      <c r="HM49" s="164"/>
      <c r="HN49" s="347"/>
      <c r="HO49" s="164"/>
      <c r="HP49" s="383"/>
      <c r="HQ49" s="347"/>
      <c r="HR49" s="164"/>
      <c r="HS49" s="347"/>
      <c r="HT49" s="164"/>
      <c r="HU49" s="347"/>
      <c r="HV49" s="164"/>
      <c r="HW49" s="264"/>
      <c r="HX49" s="347"/>
      <c r="HY49" s="164"/>
      <c r="HZ49" s="347"/>
      <c r="IA49" s="164"/>
      <c r="IB49" s="347"/>
      <c r="IC49" s="164"/>
      <c r="ID49" s="264"/>
      <c r="IE49" s="347"/>
      <c r="IF49" s="164"/>
      <c r="IG49" s="347"/>
      <c r="IH49" s="164"/>
      <c r="II49" s="347"/>
      <c r="IJ49" s="164"/>
      <c r="IK49" s="264"/>
      <c r="IL49" s="347"/>
      <c r="IM49" s="164"/>
      <c r="IN49" s="347"/>
      <c r="IO49" s="164"/>
      <c r="IP49" s="347"/>
      <c r="IQ49" s="164"/>
    </row>
    <row r="50" spans="1:251">
      <c r="A50" s="94" t="s">
        <v>94</v>
      </c>
      <c r="B50" s="220">
        <v>5936555</v>
      </c>
      <c r="C50" s="221">
        <v>5690684</v>
      </c>
      <c r="D50" s="220">
        <v>6040370</v>
      </c>
      <c r="E50" s="221">
        <v>5787826</v>
      </c>
      <c r="F50" s="220">
        <v>5359077</v>
      </c>
      <c r="G50" s="221">
        <v>5107032</v>
      </c>
      <c r="H50" s="95">
        <v>4961428</v>
      </c>
      <c r="I50" s="95">
        <v>4671936</v>
      </c>
      <c r="J50" s="220">
        <v>1388002</v>
      </c>
      <c r="K50" s="221">
        <v>1343267</v>
      </c>
      <c r="L50" s="220">
        <v>4030440</v>
      </c>
      <c r="M50" s="221">
        <v>3782840</v>
      </c>
      <c r="N50" s="153"/>
      <c r="O50" s="220">
        <v>2066494</v>
      </c>
      <c r="P50" s="221">
        <v>1914742</v>
      </c>
      <c r="Q50" s="220">
        <v>620103</v>
      </c>
      <c r="R50" s="222">
        <v>573903</v>
      </c>
      <c r="S50" s="223">
        <v>3199695</v>
      </c>
      <c r="T50" s="222">
        <v>3021286</v>
      </c>
      <c r="U50" s="223">
        <v>2795275</v>
      </c>
      <c r="V50" s="222">
        <v>2641725</v>
      </c>
      <c r="W50" s="223">
        <v>3290698</v>
      </c>
      <c r="X50" s="224">
        <v>2968772</v>
      </c>
      <c r="Y50" s="223">
        <v>3892927</v>
      </c>
      <c r="Z50" s="222">
        <v>3583546</v>
      </c>
      <c r="AA50" s="223">
        <v>6668312</v>
      </c>
      <c r="AB50" s="222">
        <v>6349030</v>
      </c>
      <c r="AC50" s="223">
        <v>6699004</v>
      </c>
      <c r="AD50" s="222">
        <v>6400057</v>
      </c>
      <c r="AE50" s="223">
        <v>5947114</v>
      </c>
      <c r="AF50" s="222">
        <v>5605346</v>
      </c>
      <c r="AG50" s="223">
        <v>6177177</v>
      </c>
      <c r="AH50" s="222">
        <v>5639648</v>
      </c>
      <c r="AI50" s="223">
        <v>4083990</v>
      </c>
      <c r="AJ50" s="222">
        <v>3701207</v>
      </c>
      <c r="AK50" s="223">
        <v>2778283</v>
      </c>
      <c r="AL50" s="222">
        <v>2556963</v>
      </c>
      <c r="AM50" s="264"/>
      <c r="AN50" s="223">
        <v>2069365</v>
      </c>
      <c r="AO50" s="222">
        <v>1955124</v>
      </c>
      <c r="AP50" s="223">
        <v>999601</v>
      </c>
      <c r="AQ50" s="222">
        <v>966350</v>
      </c>
      <c r="AR50" s="223">
        <v>3373919</v>
      </c>
      <c r="AS50" s="222">
        <v>3157065</v>
      </c>
      <c r="AT50" s="223">
        <v>2735637</v>
      </c>
      <c r="AU50" s="222">
        <v>2545279</v>
      </c>
      <c r="AV50" s="223">
        <v>3216814</v>
      </c>
      <c r="AW50" s="222">
        <v>3018371</v>
      </c>
      <c r="AX50" s="223">
        <v>4904781</v>
      </c>
      <c r="AY50" s="222">
        <v>4633258</v>
      </c>
      <c r="AZ50" s="223">
        <v>6790824</v>
      </c>
      <c r="BA50" s="222">
        <v>6410743</v>
      </c>
      <c r="BB50" s="223">
        <v>7779663</v>
      </c>
      <c r="BC50" s="222">
        <v>7027127</v>
      </c>
      <c r="BD50" s="223">
        <v>9210998</v>
      </c>
      <c r="BE50" s="222">
        <v>8480197</v>
      </c>
      <c r="BF50" s="223">
        <v>6558070</v>
      </c>
      <c r="BG50" s="222">
        <v>6021419</v>
      </c>
      <c r="BH50" s="223">
        <v>3409109</v>
      </c>
      <c r="BI50" s="222">
        <v>3264728</v>
      </c>
      <c r="BJ50" s="223">
        <v>2421386</v>
      </c>
      <c r="BK50" s="222">
        <v>2274296</v>
      </c>
      <c r="BL50" s="264"/>
      <c r="BM50" s="223">
        <v>2347661</v>
      </c>
      <c r="BN50" s="222">
        <v>2203000</v>
      </c>
      <c r="BO50" s="353">
        <v>2069237.69</v>
      </c>
      <c r="BP50" s="222">
        <v>1957348.8600000003</v>
      </c>
      <c r="BQ50" s="353">
        <v>2213583.33</v>
      </c>
      <c r="BR50" s="222">
        <v>2096274.72</v>
      </c>
      <c r="BS50" s="353">
        <v>2977745.2100000004</v>
      </c>
      <c r="BT50" s="222">
        <v>2805598.92</v>
      </c>
      <c r="BU50" s="353">
        <v>3693456.4799999995</v>
      </c>
      <c r="BV50" s="222">
        <v>3466302.9000000004</v>
      </c>
      <c r="BW50" s="353">
        <v>5047701.2000000011</v>
      </c>
      <c r="BX50" s="222">
        <v>4732189.3499999996</v>
      </c>
      <c r="BY50" s="353">
        <v>7703363.3300000001</v>
      </c>
      <c r="BZ50" s="222">
        <v>7406644.3699999992</v>
      </c>
      <c r="CA50" s="353">
        <v>7240621.9700000016</v>
      </c>
      <c r="CB50" s="222">
        <v>6826712.3900000015</v>
      </c>
      <c r="CC50" s="353">
        <v>6922504.8199999994</v>
      </c>
      <c r="CD50" s="222">
        <v>6467907.2199999997</v>
      </c>
      <c r="CE50" s="353">
        <v>6590410.6999999993</v>
      </c>
      <c r="CF50" s="222">
        <v>6331351.0799999991</v>
      </c>
      <c r="CG50" s="353">
        <v>3975651.7899999996</v>
      </c>
      <c r="CH50" s="222">
        <v>3699621.4899999998</v>
      </c>
      <c r="CI50" s="353">
        <v>2449421.8499999996</v>
      </c>
      <c r="CJ50" s="222">
        <v>2288648.0300000003</v>
      </c>
      <c r="CK50" s="264"/>
      <c r="CL50" s="353">
        <v>2511686.9500000002</v>
      </c>
      <c r="CM50" s="222">
        <v>2409576.2800000003</v>
      </c>
      <c r="CN50" s="353">
        <v>2333137.9000000004</v>
      </c>
      <c r="CO50" s="222">
        <v>2219452.6599999997</v>
      </c>
      <c r="CP50" s="353">
        <v>2495656.1799999997</v>
      </c>
      <c r="CQ50" s="222">
        <v>2338291.06</v>
      </c>
      <c r="CR50" s="353">
        <v>3410293.3</v>
      </c>
      <c r="CS50" s="222">
        <v>3182743.0600000005</v>
      </c>
      <c r="CT50" s="353">
        <v>3876850.62</v>
      </c>
      <c r="CU50" s="222">
        <v>3663583.32</v>
      </c>
      <c r="CV50" s="353">
        <v>4559218.6999999993</v>
      </c>
      <c r="CW50" s="222">
        <v>4346837.1100000003</v>
      </c>
      <c r="CX50" s="353">
        <v>7476780.5800000001</v>
      </c>
      <c r="CY50" s="222">
        <v>7240355.7399999993</v>
      </c>
      <c r="CZ50" s="353">
        <v>7483358.1299999999</v>
      </c>
      <c r="DA50" s="222">
        <v>7127229.879999999</v>
      </c>
      <c r="DB50" s="353">
        <v>7060638.049999998</v>
      </c>
      <c r="DC50" s="222">
        <v>6661611.9899999993</v>
      </c>
      <c r="DD50" s="353">
        <v>7035044.1800000006</v>
      </c>
      <c r="DE50" s="222">
        <v>6663431.7600000007</v>
      </c>
      <c r="DF50" s="353">
        <v>4279678.2300000014</v>
      </c>
      <c r="DG50" s="222">
        <v>3955184.9800000009</v>
      </c>
      <c r="DH50" s="353">
        <v>2828114.11</v>
      </c>
      <c r="DI50" s="222">
        <v>2537221.73</v>
      </c>
      <c r="DJ50" s="264"/>
      <c r="DK50" s="353">
        <v>2840895.42</v>
      </c>
      <c r="DL50" s="222">
        <v>2485658.6999999997</v>
      </c>
      <c r="DM50" s="353">
        <v>2734836.9000000004</v>
      </c>
      <c r="DN50" s="222">
        <v>2392264.6300000004</v>
      </c>
      <c r="DO50" s="353">
        <v>2852007.5399999996</v>
      </c>
      <c r="DP50" s="222">
        <v>2485822.2400000007</v>
      </c>
      <c r="DQ50" s="264"/>
      <c r="DR50" s="353">
        <v>2558527.2800000003</v>
      </c>
      <c r="DS50" s="222">
        <v>2244959.1499999994</v>
      </c>
      <c r="DT50" s="353">
        <v>1125745.6100000001</v>
      </c>
      <c r="DU50" s="222">
        <v>890111.77</v>
      </c>
      <c r="DV50" s="353">
        <v>1742126.2499999998</v>
      </c>
      <c r="DW50" s="222">
        <v>1489210.1700000002</v>
      </c>
      <c r="DX50" s="264"/>
      <c r="DY50" s="353">
        <v>4386415.2699999996</v>
      </c>
      <c r="DZ50" s="222">
        <v>3859494.4200000004</v>
      </c>
      <c r="EA50" s="353">
        <v>6149257.3699999982</v>
      </c>
      <c r="EB50" s="222">
        <v>5473874.5700000003</v>
      </c>
      <c r="EC50" s="353">
        <v>5812810.5600000015</v>
      </c>
      <c r="ED50" s="222">
        <v>5100675.879999998</v>
      </c>
      <c r="EE50" s="264"/>
      <c r="EF50" s="353">
        <v>6016037.7500000019</v>
      </c>
      <c r="EG50" s="222">
        <v>5313119.2100000018</v>
      </c>
      <c r="EH50" s="353">
        <v>4189166.6299999994</v>
      </c>
      <c r="EI50" s="222">
        <v>3673771.9299999997</v>
      </c>
      <c r="EJ50" s="353">
        <v>2553722.7699999996</v>
      </c>
      <c r="EK50" s="222">
        <v>2163155.8299999996</v>
      </c>
      <c r="EL50" s="264"/>
      <c r="EM50" s="353">
        <v>2241837.6400000006</v>
      </c>
      <c r="EN50" s="222">
        <v>1873883.7600000002</v>
      </c>
      <c r="EO50" s="353">
        <v>2812917.8299999991</v>
      </c>
      <c r="EP50" s="222">
        <v>2487436.13</v>
      </c>
      <c r="EQ50" s="353">
        <v>2615830.0000000005</v>
      </c>
      <c r="ER50" s="222">
        <v>2282674.3700000006</v>
      </c>
      <c r="ES50" s="264"/>
      <c r="ET50" s="353">
        <v>3570347.560000001</v>
      </c>
      <c r="EU50" s="222">
        <v>3179826.43</v>
      </c>
      <c r="EV50" s="353">
        <v>4189931.5</v>
      </c>
      <c r="EW50" s="222">
        <v>3669341.9999999995</v>
      </c>
      <c r="EX50" s="353">
        <v>5446415.71</v>
      </c>
      <c r="EY50" s="222">
        <v>4797243.370000001</v>
      </c>
      <c r="EZ50" s="264"/>
      <c r="FA50" s="353">
        <v>9134261.1600000001</v>
      </c>
      <c r="FB50" s="222">
        <v>8175226.0500000017</v>
      </c>
      <c r="FC50" s="353">
        <v>10947731.250000002</v>
      </c>
      <c r="FD50" s="222">
        <v>9721542.4900000002</v>
      </c>
      <c r="FE50" s="353">
        <v>8988693.8600000013</v>
      </c>
      <c r="FF50" s="222">
        <v>8074123.5100000007</v>
      </c>
      <c r="FG50" s="264"/>
      <c r="FH50" s="353">
        <v>8098182.8900000015</v>
      </c>
      <c r="FI50" s="222">
        <v>7138128.1000000006</v>
      </c>
      <c r="FJ50" s="353">
        <v>5430019.7300000004</v>
      </c>
      <c r="FK50" s="222">
        <v>4558888.4900000012</v>
      </c>
      <c r="FL50" s="353">
        <v>3897576.6399999987</v>
      </c>
      <c r="FM50" s="222">
        <v>3292438.48</v>
      </c>
      <c r="FN50" s="353">
        <v>3496361.4599999995</v>
      </c>
      <c r="FO50" s="222">
        <v>3029310.5600000005</v>
      </c>
      <c r="FP50" s="353">
        <v>3540227.5600000005</v>
      </c>
      <c r="FQ50" s="222">
        <v>3020467.96</v>
      </c>
      <c r="FR50" s="353">
        <v>3613619.0699999994</v>
      </c>
      <c r="FS50" s="222">
        <v>3084901.77</v>
      </c>
      <c r="FT50" s="264"/>
      <c r="FU50" s="353">
        <v>4461758.74</v>
      </c>
      <c r="FV50" s="222">
        <v>3819022.2900000005</v>
      </c>
      <c r="FW50" s="353">
        <v>5673773.3900000006</v>
      </c>
      <c r="FX50" s="222">
        <v>4991617.46</v>
      </c>
      <c r="FY50" s="353">
        <v>6939169.620000002</v>
      </c>
      <c r="FZ50" s="222">
        <v>6190685.1299999999</v>
      </c>
      <c r="GA50" s="264"/>
      <c r="GB50" s="353">
        <v>10083593.449999999</v>
      </c>
      <c r="GC50" s="222">
        <v>9089012.2499999981</v>
      </c>
      <c r="GD50" s="353">
        <v>10116438.469999999</v>
      </c>
      <c r="GE50" s="222">
        <v>9081045.6099999994</v>
      </c>
      <c r="GF50" s="353">
        <v>9687906.8399999999</v>
      </c>
      <c r="GG50" s="222">
        <v>8582233.9000000004</v>
      </c>
      <c r="GH50" s="264"/>
      <c r="GI50" s="353">
        <v>8934626.9399999976</v>
      </c>
      <c r="GJ50" s="222">
        <v>7817565.2100000009</v>
      </c>
      <c r="GK50" s="353">
        <v>6441344.8000000007</v>
      </c>
      <c r="GL50" s="222">
        <v>5399226.8000000017</v>
      </c>
      <c r="GM50" s="353">
        <v>4141437.34</v>
      </c>
      <c r="GN50" s="222">
        <v>3563465.67</v>
      </c>
      <c r="GO50" s="353">
        <v>3660504.8199999989</v>
      </c>
      <c r="GP50" s="222">
        <v>3148722.47</v>
      </c>
      <c r="GQ50" s="353">
        <v>3927712.33</v>
      </c>
      <c r="GR50" s="222">
        <v>3362423.9000000004</v>
      </c>
      <c r="GS50" s="353">
        <v>3821657.0400000005</v>
      </c>
      <c r="GT50" s="222">
        <v>3326076.3899999997</v>
      </c>
      <c r="GU50" s="264"/>
      <c r="GV50" s="353">
        <v>5514210.1600000011</v>
      </c>
      <c r="GW50" s="222">
        <v>4829678.18</v>
      </c>
      <c r="GX50" s="353">
        <v>5958648.6899999995</v>
      </c>
      <c r="GY50" s="222">
        <v>5318006.0199999996</v>
      </c>
      <c r="GZ50" s="353">
        <v>7465621.8899999997</v>
      </c>
      <c r="HA50" s="222">
        <v>6671486.2400000002</v>
      </c>
      <c r="HB50" s="264"/>
      <c r="HC50" s="353">
        <v>10957492.129999999</v>
      </c>
      <c r="HD50" s="222">
        <v>9872446.0000000019</v>
      </c>
      <c r="HE50" s="353">
        <v>11738503.83</v>
      </c>
      <c r="HF50" s="222">
        <v>10631786.410000002</v>
      </c>
      <c r="HG50" s="353">
        <v>9859546.9799999986</v>
      </c>
      <c r="HH50" s="222">
        <v>8955947.5099999998</v>
      </c>
      <c r="HI50" s="264"/>
      <c r="HJ50" s="353">
        <v>10210200.830000004</v>
      </c>
      <c r="HK50" s="222">
        <v>9255705.1700000037</v>
      </c>
      <c r="HL50" s="353">
        <v>7676147.919999999</v>
      </c>
      <c r="HM50" s="222">
        <v>6799984.4000000004</v>
      </c>
      <c r="HN50" s="353">
        <v>4310581.9400000004</v>
      </c>
      <c r="HO50" s="222">
        <v>3758242.6799999997</v>
      </c>
      <c r="HP50" s="383"/>
      <c r="HQ50" s="353">
        <v>4077242.9600000009</v>
      </c>
      <c r="HR50" s="222">
        <v>3587856.64</v>
      </c>
      <c r="HS50" s="353">
        <v>4190720.77</v>
      </c>
      <c r="HT50" s="222">
        <v>3711316.53</v>
      </c>
      <c r="HU50" s="353">
        <v>4084666.3799999994</v>
      </c>
      <c r="HV50" s="222">
        <v>3501654.65</v>
      </c>
      <c r="HW50" s="264"/>
      <c r="HX50" s="353">
        <v>5165084.53</v>
      </c>
      <c r="HY50" s="222">
        <v>4477143.66</v>
      </c>
      <c r="HZ50" s="353">
        <v>6543619.9800000014</v>
      </c>
      <c r="IA50" s="222">
        <v>5802379.6100000003</v>
      </c>
      <c r="IB50" s="353">
        <v>8069332.6399999997</v>
      </c>
      <c r="IC50" s="222">
        <v>7211164.4300000006</v>
      </c>
      <c r="ID50" s="264"/>
      <c r="IE50" s="353">
        <v>11256247.710000003</v>
      </c>
      <c r="IF50" s="222">
        <v>10232603.880000001</v>
      </c>
      <c r="IG50" s="353"/>
      <c r="IH50" s="222"/>
      <c r="II50" s="353"/>
      <c r="IJ50" s="222"/>
      <c r="IK50" s="264"/>
      <c r="IL50" s="353"/>
      <c r="IM50" s="222"/>
      <c r="IN50" s="353"/>
      <c r="IO50" s="222"/>
      <c r="IP50" s="353"/>
      <c r="IQ50" s="222"/>
    </row>
    <row r="51" spans="1:251">
      <c r="A51" s="94" t="s">
        <v>95</v>
      </c>
      <c r="B51" s="220">
        <v>2705</v>
      </c>
      <c r="C51" s="221">
        <v>2705</v>
      </c>
      <c r="D51" s="220">
        <v>0</v>
      </c>
      <c r="E51" s="221">
        <v>0</v>
      </c>
      <c r="F51" s="220">
        <v>1140</v>
      </c>
      <c r="G51" s="221">
        <v>690</v>
      </c>
      <c r="H51" s="95">
        <v>16899</v>
      </c>
      <c r="I51" s="95">
        <v>16899</v>
      </c>
      <c r="J51" s="220">
        <v>0</v>
      </c>
      <c r="K51" s="221">
        <v>0</v>
      </c>
      <c r="L51" s="220">
        <v>1387</v>
      </c>
      <c r="M51" s="221">
        <v>1387</v>
      </c>
      <c r="N51" s="153"/>
      <c r="O51" s="220">
        <v>11863</v>
      </c>
      <c r="P51" s="221">
        <v>11863</v>
      </c>
      <c r="Q51" s="220">
        <v>75</v>
      </c>
      <c r="R51" s="222">
        <v>75</v>
      </c>
      <c r="S51" s="223">
        <v>5000</v>
      </c>
      <c r="T51" s="222">
        <v>5000</v>
      </c>
      <c r="U51" s="223">
        <v>9817</v>
      </c>
      <c r="V51" s="222">
        <v>9817</v>
      </c>
      <c r="W51" s="223">
        <v>10049</v>
      </c>
      <c r="X51" s="224">
        <v>5249</v>
      </c>
      <c r="Y51" s="225">
        <v>0</v>
      </c>
      <c r="Z51" s="226">
        <v>0</v>
      </c>
      <c r="AA51" s="223">
        <v>603</v>
      </c>
      <c r="AB51" s="222">
        <v>603</v>
      </c>
      <c r="AC51" s="223">
        <v>11280</v>
      </c>
      <c r="AD51" s="222">
        <v>11280</v>
      </c>
      <c r="AE51" s="223">
        <v>6174</v>
      </c>
      <c r="AF51" s="222">
        <v>6174</v>
      </c>
      <c r="AG51" s="223">
        <v>27603</v>
      </c>
      <c r="AH51" s="222">
        <v>27603</v>
      </c>
      <c r="AI51" s="223">
        <v>6100</v>
      </c>
      <c r="AJ51" s="222">
        <v>5650</v>
      </c>
      <c r="AK51" s="223">
        <v>1535</v>
      </c>
      <c r="AL51" s="222">
        <v>1535</v>
      </c>
      <c r="AM51" s="264"/>
      <c r="AN51" s="223">
        <v>595</v>
      </c>
      <c r="AO51" s="222">
        <v>595</v>
      </c>
      <c r="AP51" s="223">
        <v>11520</v>
      </c>
      <c r="AQ51" s="222">
        <v>11520</v>
      </c>
      <c r="AR51" s="223"/>
      <c r="AS51" s="222"/>
      <c r="AT51" s="223"/>
      <c r="AU51" s="222"/>
      <c r="AV51" s="223"/>
      <c r="AW51" s="222"/>
      <c r="AX51" s="223">
        <v>5132</v>
      </c>
      <c r="AY51" s="222">
        <v>5132</v>
      </c>
      <c r="AZ51" s="223">
        <v>9260</v>
      </c>
      <c r="BA51" s="222">
        <v>8060</v>
      </c>
      <c r="BB51" s="223">
        <v>12176</v>
      </c>
      <c r="BC51" s="222">
        <v>12176</v>
      </c>
      <c r="BD51" s="223">
        <v>752</v>
      </c>
      <c r="BE51" s="222">
        <v>752</v>
      </c>
      <c r="BF51" s="223">
        <v>12539</v>
      </c>
      <c r="BG51" s="222">
        <v>12539</v>
      </c>
      <c r="BH51" s="223">
        <v>5000</v>
      </c>
      <c r="BI51" s="222">
        <v>5000</v>
      </c>
      <c r="BJ51" s="223">
        <v>4502</v>
      </c>
      <c r="BK51" s="222">
        <v>2902</v>
      </c>
      <c r="BL51" s="264"/>
      <c r="BM51" s="223">
        <v>-3720</v>
      </c>
      <c r="BN51" s="222">
        <v>-4320</v>
      </c>
      <c r="BO51" s="353">
        <v>12046</v>
      </c>
      <c r="BP51" s="222">
        <v>11812</v>
      </c>
      <c r="BQ51" s="353">
        <v>1273.02</v>
      </c>
      <c r="BR51" s="222">
        <v>1273.02</v>
      </c>
      <c r="BS51" s="353">
        <v>2180</v>
      </c>
      <c r="BT51" s="222">
        <v>1580</v>
      </c>
      <c r="BU51" s="353">
        <v>7229.98</v>
      </c>
      <c r="BV51" s="222">
        <v>7229.98</v>
      </c>
      <c r="BW51" s="353">
        <v>0</v>
      </c>
      <c r="BX51" s="222">
        <v>0</v>
      </c>
      <c r="BY51" s="353">
        <v>0</v>
      </c>
      <c r="BZ51" s="222">
        <v>0</v>
      </c>
      <c r="CA51" s="353">
        <v>19274</v>
      </c>
      <c r="CB51" s="222">
        <v>16938</v>
      </c>
      <c r="CC51" s="353">
        <v>2078</v>
      </c>
      <c r="CD51" s="222">
        <v>2078</v>
      </c>
      <c r="CE51" s="353">
        <v>5157.6499999999996</v>
      </c>
      <c r="CF51" s="222">
        <v>3357.65</v>
      </c>
      <c r="CG51" s="353">
        <v>0</v>
      </c>
      <c r="CH51" s="222">
        <v>0</v>
      </c>
      <c r="CI51" s="353">
        <v>0</v>
      </c>
      <c r="CJ51" s="222">
        <v>0</v>
      </c>
      <c r="CK51" s="264"/>
      <c r="CL51" s="353">
        <v>3438.61</v>
      </c>
      <c r="CM51" s="222">
        <v>3438.61</v>
      </c>
      <c r="CN51" s="353">
        <v>32801.119999999995</v>
      </c>
      <c r="CO51" s="222">
        <v>28449.23</v>
      </c>
      <c r="CP51" s="353">
        <v>0</v>
      </c>
      <c r="CQ51" s="222">
        <v>0</v>
      </c>
      <c r="CR51" s="353">
        <v>0</v>
      </c>
      <c r="CS51" s="222">
        <v>0</v>
      </c>
      <c r="CT51" s="353">
        <v>8386.2000000000007</v>
      </c>
      <c r="CU51" s="222">
        <v>8386.2000000000007</v>
      </c>
      <c r="CV51" s="353">
        <v>0</v>
      </c>
      <c r="CW51" s="222">
        <v>0</v>
      </c>
      <c r="CX51" s="353">
        <v>595</v>
      </c>
      <c r="CY51" s="222">
        <v>595</v>
      </c>
      <c r="CZ51" s="353">
        <v>17894</v>
      </c>
      <c r="DA51" s="222">
        <v>17894</v>
      </c>
      <c r="DB51" s="353">
        <v>2240</v>
      </c>
      <c r="DC51" s="222">
        <v>2240</v>
      </c>
      <c r="DD51" s="353">
        <v>0</v>
      </c>
      <c r="DE51" s="222">
        <v>0</v>
      </c>
      <c r="DF51" s="353">
        <v>448</v>
      </c>
      <c r="DG51" s="222">
        <v>448</v>
      </c>
      <c r="DH51" s="353">
        <v>0</v>
      </c>
      <c r="DI51" s="222">
        <v>0</v>
      </c>
      <c r="DJ51" s="264"/>
      <c r="DK51" s="353">
        <v>0</v>
      </c>
      <c r="DL51" s="222">
        <v>0</v>
      </c>
      <c r="DM51" s="353">
        <v>43497.22</v>
      </c>
      <c r="DN51" s="222">
        <v>26896.370000000003</v>
      </c>
      <c r="DO51" s="353">
        <v>0</v>
      </c>
      <c r="DP51" s="222">
        <v>0</v>
      </c>
      <c r="DQ51" s="264"/>
      <c r="DR51" s="353">
        <v>0</v>
      </c>
      <c r="DS51" s="222">
        <v>0</v>
      </c>
      <c r="DT51" s="353">
        <v>0</v>
      </c>
      <c r="DU51" s="222">
        <v>0</v>
      </c>
      <c r="DV51" s="353">
        <v>0</v>
      </c>
      <c r="DW51" s="222">
        <v>0</v>
      </c>
      <c r="DX51" s="264"/>
      <c r="DY51" s="353">
        <v>13967.64</v>
      </c>
      <c r="DZ51" s="222">
        <v>6792.64</v>
      </c>
      <c r="EA51" s="353">
        <v>514.65</v>
      </c>
      <c r="EB51" s="222">
        <v>514.65</v>
      </c>
      <c r="EC51" s="353">
        <v>635</v>
      </c>
      <c r="ED51" s="222">
        <v>635</v>
      </c>
      <c r="EE51" s="264"/>
      <c r="EF51" s="353">
        <v>2240</v>
      </c>
      <c r="EG51" s="222">
        <v>2240</v>
      </c>
      <c r="EH51" s="353">
        <v>0</v>
      </c>
      <c r="EI51" s="222">
        <v>0</v>
      </c>
      <c r="EJ51" s="353">
        <v>17890.940000000002</v>
      </c>
      <c r="EK51" s="222">
        <v>15301.94</v>
      </c>
      <c r="EL51" s="264"/>
      <c r="EM51" s="353">
        <v>13486.46</v>
      </c>
      <c r="EN51" s="222">
        <v>13086.46</v>
      </c>
      <c r="EO51" s="353"/>
      <c r="EP51" s="222"/>
      <c r="EQ51" s="353"/>
      <c r="ER51" s="222"/>
      <c r="ES51" s="264"/>
      <c r="ET51" s="353">
        <v>9034</v>
      </c>
      <c r="EU51" s="222">
        <v>8634</v>
      </c>
      <c r="EV51" s="353"/>
      <c r="EW51" s="222"/>
      <c r="EX51" s="353"/>
      <c r="EY51" s="222"/>
      <c r="EZ51" s="264"/>
      <c r="FA51" s="353">
        <v>17373.810000000001</v>
      </c>
      <c r="FB51" s="222">
        <v>17373.810000000001</v>
      </c>
      <c r="FC51" s="353">
        <v>4331.59</v>
      </c>
      <c r="FD51" s="222">
        <v>4331.59</v>
      </c>
      <c r="FE51" s="353">
        <v>3303</v>
      </c>
      <c r="FF51" s="222">
        <v>3303</v>
      </c>
      <c r="FG51" s="264"/>
      <c r="FH51" s="353">
        <v>535.01</v>
      </c>
      <c r="FI51" s="222">
        <v>-124.99000000000001</v>
      </c>
      <c r="FJ51" s="353">
        <v>35650.790000000008</v>
      </c>
      <c r="FK51" s="222">
        <v>35650.790000000008</v>
      </c>
      <c r="FL51" s="353">
        <v>3809.05</v>
      </c>
      <c r="FM51" s="222">
        <v>3809.05</v>
      </c>
      <c r="FN51" s="353">
        <v>4735</v>
      </c>
      <c r="FO51" s="222">
        <v>4135</v>
      </c>
      <c r="FP51" s="353">
        <v>3492.5</v>
      </c>
      <c r="FQ51" s="222">
        <v>3492.5</v>
      </c>
      <c r="FR51" s="353">
        <v>15969</v>
      </c>
      <c r="FS51" s="222">
        <v>15919</v>
      </c>
      <c r="FT51" s="264"/>
      <c r="FU51" s="353">
        <v>0</v>
      </c>
      <c r="FV51" s="222">
        <v>0</v>
      </c>
      <c r="FW51" s="353">
        <v>1284</v>
      </c>
      <c r="FX51" s="222">
        <v>1284</v>
      </c>
      <c r="FY51" s="353">
        <v>1858.38</v>
      </c>
      <c r="FZ51" s="222">
        <v>1858.38</v>
      </c>
      <c r="GA51" s="264"/>
      <c r="GB51" s="353">
        <v>33213.4</v>
      </c>
      <c r="GC51" s="222">
        <v>29613.4</v>
      </c>
      <c r="GD51" s="353">
        <v>5097.5</v>
      </c>
      <c r="GE51" s="222">
        <v>5097.5</v>
      </c>
      <c r="GF51" s="353">
        <v>6450.75</v>
      </c>
      <c r="GG51" s="222">
        <v>6450.75</v>
      </c>
      <c r="GH51" s="264"/>
      <c r="GI51" s="353">
        <v>27440.2</v>
      </c>
      <c r="GJ51" s="222">
        <v>26390.2</v>
      </c>
      <c r="GK51" s="353">
        <v>3514</v>
      </c>
      <c r="GL51" s="222">
        <v>3514</v>
      </c>
      <c r="GM51" s="353">
        <v>3131.4</v>
      </c>
      <c r="GN51" s="222">
        <v>2451.4</v>
      </c>
      <c r="GO51" s="353">
        <v>408.75</v>
      </c>
      <c r="GP51" s="222">
        <v>408.75</v>
      </c>
      <c r="GQ51" s="353">
        <v>3092.75</v>
      </c>
      <c r="GR51" s="222">
        <v>3092.75</v>
      </c>
      <c r="GS51" s="353"/>
      <c r="GT51" s="222"/>
      <c r="GU51" s="264"/>
      <c r="GV51" s="353">
        <v>699</v>
      </c>
      <c r="GW51" s="222">
        <v>699</v>
      </c>
      <c r="GX51" s="353">
        <v>1325</v>
      </c>
      <c r="GY51" s="222">
        <v>1325</v>
      </c>
      <c r="GZ51" s="353">
        <v>2466.8000000000002</v>
      </c>
      <c r="HA51" s="222">
        <v>2466.8000000000002</v>
      </c>
      <c r="HB51" s="264"/>
      <c r="HC51" s="353">
        <v>805</v>
      </c>
      <c r="HD51" s="222">
        <v>805</v>
      </c>
      <c r="HE51" s="353">
        <v>5133.8</v>
      </c>
      <c r="HF51" s="222">
        <v>5133.8</v>
      </c>
      <c r="HG51" s="353">
        <v>6134.5</v>
      </c>
      <c r="HH51" s="222">
        <v>6134.5</v>
      </c>
      <c r="HI51" s="264"/>
      <c r="HJ51" s="353">
        <v>1280</v>
      </c>
      <c r="HK51" s="222">
        <v>1280</v>
      </c>
      <c r="HL51" s="353">
        <v>2249</v>
      </c>
      <c r="HM51" s="222">
        <v>2249</v>
      </c>
      <c r="HN51" s="353">
        <v>1360</v>
      </c>
      <c r="HO51" s="222">
        <v>1360</v>
      </c>
      <c r="HP51" s="383"/>
      <c r="HQ51" s="353">
        <v>167.5</v>
      </c>
      <c r="HR51" s="222">
        <v>167.5</v>
      </c>
      <c r="HS51" s="353">
        <v>1539.5</v>
      </c>
      <c r="HT51" s="222">
        <v>1539.5</v>
      </c>
      <c r="HU51" s="353">
        <v>435</v>
      </c>
      <c r="HV51" s="222">
        <v>435</v>
      </c>
      <c r="HW51" s="264"/>
      <c r="HX51" s="353">
        <v>1478</v>
      </c>
      <c r="HY51" s="222">
        <v>1464</v>
      </c>
      <c r="HZ51" s="353"/>
      <c r="IA51" s="222"/>
      <c r="IB51" s="353">
        <v>6234.9</v>
      </c>
      <c r="IC51" s="222">
        <v>6234.9</v>
      </c>
      <c r="ID51" s="264"/>
      <c r="IE51" s="353">
        <v>6129.4</v>
      </c>
      <c r="IF51" s="222">
        <v>3560</v>
      </c>
      <c r="IG51" s="353"/>
      <c r="IH51" s="222"/>
      <c r="II51" s="353"/>
      <c r="IJ51" s="222"/>
      <c r="IK51" s="264"/>
      <c r="IL51" s="353"/>
      <c r="IM51" s="222"/>
      <c r="IN51" s="353"/>
      <c r="IO51" s="222"/>
      <c r="IP51" s="353"/>
      <c r="IQ51" s="222"/>
    </row>
    <row r="52" spans="1:251">
      <c r="A52" s="94" t="s">
        <v>96</v>
      </c>
      <c r="B52" s="220">
        <v>2264864</v>
      </c>
      <c r="C52" s="221">
        <v>2201222</v>
      </c>
      <c r="D52" s="220">
        <v>2427643</v>
      </c>
      <c r="E52" s="221">
        <v>2420368</v>
      </c>
      <c r="F52" s="220">
        <v>1954357</v>
      </c>
      <c r="G52" s="221">
        <v>1950315</v>
      </c>
      <c r="H52" s="95">
        <v>2454637</v>
      </c>
      <c r="I52" s="95">
        <v>2342456</v>
      </c>
      <c r="J52" s="220">
        <v>240179</v>
      </c>
      <c r="K52" s="221">
        <v>238924</v>
      </c>
      <c r="L52" s="220">
        <v>576537</v>
      </c>
      <c r="M52" s="221">
        <v>575237</v>
      </c>
      <c r="N52" s="153"/>
      <c r="O52" s="220">
        <v>448936</v>
      </c>
      <c r="P52" s="221">
        <v>445175</v>
      </c>
      <c r="Q52" s="220">
        <v>318697</v>
      </c>
      <c r="R52" s="222">
        <v>312780</v>
      </c>
      <c r="S52" s="223">
        <v>572056</v>
      </c>
      <c r="T52" s="222">
        <v>569656</v>
      </c>
      <c r="U52" s="223">
        <v>444802</v>
      </c>
      <c r="V52" s="222">
        <v>439881</v>
      </c>
      <c r="W52" s="223">
        <v>240526</v>
      </c>
      <c r="X52" s="224">
        <v>240426</v>
      </c>
      <c r="Y52" s="223">
        <v>863218</v>
      </c>
      <c r="Z52" s="222">
        <v>861903</v>
      </c>
      <c r="AA52" s="223">
        <v>3310919</v>
      </c>
      <c r="AB52" s="222">
        <v>3229325</v>
      </c>
      <c r="AC52" s="223">
        <v>2622556</v>
      </c>
      <c r="AD52" s="222">
        <v>2615195</v>
      </c>
      <c r="AE52" s="223">
        <v>1865984</v>
      </c>
      <c r="AF52" s="222">
        <v>1857481</v>
      </c>
      <c r="AG52" s="223">
        <v>2660090</v>
      </c>
      <c r="AH52" s="222">
        <v>2566232</v>
      </c>
      <c r="AI52" s="223">
        <v>801889</v>
      </c>
      <c r="AJ52" s="222">
        <v>800600</v>
      </c>
      <c r="AK52" s="223">
        <v>296246</v>
      </c>
      <c r="AL52" s="222">
        <v>274340</v>
      </c>
      <c r="AM52" s="264"/>
      <c r="AN52" s="223">
        <v>568909</v>
      </c>
      <c r="AO52" s="222">
        <v>556986</v>
      </c>
      <c r="AP52" s="223">
        <v>241406</v>
      </c>
      <c r="AQ52" s="222">
        <v>241406</v>
      </c>
      <c r="AR52" s="223">
        <v>729139</v>
      </c>
      <c r="AS52" s="222">
        <v>728659</v>
      </c>
      <c r="AT52" s="223">
        <v>552210</v>
      </c>
      <c r="AU52" s="222">
        <v>509201</v>
      </c>
      <c r="AV52" s="223">
        <v>289090</v>
      </c>
      <c r="AW52" s="222">
        <v>280940</v>
      </c>
      <c r="AX52" s="223">
        <v>737676</v>
      </c>
      <c r="AY52" s="222">
        <v>733493</v>
      </c>
      <c r="AZ52" s="223">
        <v>2401034</v>
      </c>
      <c r="BA52" s="222">
        <v>2355727</v>
      </c>
      <c r="BB52" s="223">
        <v>3162218</v>
      </c>
      <c r="BC52" s="222">
        <v>3078947</v>
      </c>
      <c r="BD52" s="223">
        <v>2167090</v>
      </c>
      <c r="BE52" s="222">
        <v>2166090</v>
      </c>
      <c r="BF52" s="223">
        <v>3861082</v>
      </c>
      <c r="BG52" s="222">
        <v>3706902</v>
      </c>
      <c r="BH52" s="223">
        <v>1210659</v>
      </c>
      <c r="BI52" s="222">
        <v>984797</v>
      </c>
      <c r="BJ52" s="223">
        <v>190920</v>
      </c>
      <c r="BK52" s="222">
        <v>185785</v>
      </c>
      <c r="BL52" s="264"/>
      <c r="BM52" s="223">
        <v>648185</v>
      </c>
      <c r="BN52" s="222">
        <v>611470</v>
      </c>
      <c r="BO52" s="353">
        <v>983880.24</v>
      </c>
      <c r="BP52" s="222">
        <v>971722.23999999999</v>
      </c>
      <c r="BQ52" s="353">
        <v>927420.81</v>
      </c>
      <c r="BR52" s="222">
        <v>919239.93</v>
      </c>
      <c r="BS52" s="353">
        <v>1179832.8399999999</v>
      </c>
      <c r="BT52" s="222">
        <v>1145312.3399999999</v>
      </c>
      <c r="BU52" s="353">
        <v>844845.0900000002</v>
      </c>
      <c r="BV52" s="222">
        <v>837230.53000000014</v>
      </c>
      <c r="BW52" s="353">
        <v>1683568.5</v>
      </c>
      <c r="BX52" s="222">
        <v>1679625.18</v>
      </c>
      <c r="BY52" s="353">
        <v>4680899.2600000007</v>
      </c>
      <c r="BZ52" s="222">
        <v>4403195.6800000006</v>
      </c>
      <c r="CA52" s="353">
        <v>4613952.9800000004</v>
      </c>
      <c r="CB52" s="222">
        <v>4377051.74</v>
      </c>
      <c r="CC52" s="353">
        <v>3777259.11</v>
      </c>
      <c r="CD52" s="222">
        <v>3587225.5500000003</v>
      </c>
      <c r="CE52" s="353">
        <v>3772117.0599999996</v>
      </c>
      <c r="CF52" s="222">
        <v>3525756.379999999</v>
      </c>
      <c r="CG52" s="353">
        <v>887873.74</v>
      </c>
      <c r="CH52" s="222">
        <v>877158.58</v>
      </c>
      <c r="CI52" s="353">
        <v>504441.25</v>
      </c>
      <c r="CJ52" s="222">
        <v>504141.25</v>
      </c>
      <c r="CK52" s="264"/>
      <c r="CL52" s="353">
        <v>1209065.6400000001</v>
      </c>
      <c r="CM52" s="222">
        <v>1153402.4100000004</v>
      </c>
      <c r="CN52" s="353">
        <v>1497133.0999999996</v>
      </c>
      <c r="CO52" s="222">
        <v>1495053.4999999998</v>
      </c>
      <c r="CP52" s="353">
        <v>1315795.43</v>
      </c>
      <c r="CQ52" s="222">
        <v>1311294.8699999999</v>
      </c>
      <c r="CR52" s="353">
        <v>1336323.06</v>
      </c>
      <c r="CS52" s="222">
        <v>1299569.76</v>
      </c>
      <c r="CT52" s="353">
        <v>1242366.2999999998</v>
      </c>
      <c r="CU52" s="222">
        <v>1223396.1200000001</v>
      </c>
      <c r="CV52" s="353">
        <v>2240306.33</v>
      </c>
      <c r="CW52" s="222">
        <v>2185245.75</v>
      </c>
      <c r="CX52" s="353">
        <v>5900537.8199999975</v>
      </c>
      <c r="CY52" s="222">
        <v>5565612.3199999975</v>
      </c>
      <c r="CZ52" s="353">
        <v>6061993.2599999988</v>
      </c>
      <c r="DA52" s="222">
        <v>5909619.5399999991</v>
      </c>
      <c r="DB52" s="353">
        <v>3910967.99</v>
      </c>
      <c r="DC52" s="222">
        <v>3880234.39</v>
      </c>
      <c r="DD52" s="353">
        <v>4459344.4899999993</v>
      </c>
      <c r="DE52" s="222">
        <v>4175777.459999999</v>
      </c>
      <c r="DF52" s="353">
        <v>952487.85999999987</v>
      </c>
      <c r="DG52" s="222">
        <v>941257.84</v>
      </c>
      <c r="DH52" s="353">
        <v>793468.59</v>
      </c>
      <c r="DI52" s="222">
        <v>792257.59</v>
      </c>
      <c r="DJ52" s="264"/>
      <c r="DK52" s="353">
        <v>1330237.1199999996</v>
      </c>
      <c r="DL52" s="222">
        <v>1272502.5399999998</v>
      </c>
      <c r="DM52" s="353">
        <v>1847189.54</v>
      </c>
      <c r="DN52" s="222">
        <v>1838051.57</v>
      </c>
      <c r="DO52" s="353">
        <v>1403782.6899999997</v>
      </c>
      <c r="DP52" s="222">
        <v>1393343.66</v>
      </c>
      <c r="DQ52" s="264"/>
      <c r="DR52" s="353">
        <v>276006.32</v>
      </c>
      <c r="DS52" s="222">
        <v>260745.37</v>
      </c>
      <c r="DT52" s="353">
        <v>190406.05000000002</v>
      </c>
      <c r="DU52" s="222">
        <v>175709.17</v>
      </c>
      <c r="DV52" s="353">
        <v>560654.43000000005</v>
      </c>
      <c r="DW52" s="222">
        <v>490490.48</v>
      </c>
      <c r="DX52" s="264"/>
      <c r="DY52" s="353">
        <v>5284667.5699999975</v>
      </c>
      <c r="DZ52" s="222">
        <v>5087093.2199999979</v>
      </c>
      <c r="EA52" s="353">
        <v>7575630.5799999991</v>
      </c>
      <c r="EB52" s="222">
        <v>7390004.25</v>
      </c>
      <c r="EC52" s="353">
        <v>6971474.0100000007</v>
      </c>
      <c r="ED52" s="222">
        <v>6738399.540000001</v>
      </c>
      <c r="EE52" s="264"/>
      <c r="EF52" s="353">
        <v>6878984.3000000007</v>
      </c>
      <c r="EG52" s="222">
        <v>6206348.4999999991</v>
      </c>
      <c r="EH52" s="353">
        <v>2204512.44</v>
      </c>
      <c r="EI52" s="222">
        <v>2130336.2899999996</v>
      </c>
      <c r="EJ52" s="353">
        <v>1817991.7899999998</v>
      </c>
      <c r="EK52" s="222">
        <v>1763442.3299999998</v>
      </c>
      <c r="EL52" s="264"/>
      <c r="EM52" s="353">
        <v>2391007.6799999997</v>
      </c>
      <c r="EN52" s="222">
        <v>2147076.3899999997</v>
      </c>
      <c r="EO52" s="353">
        <v>3081349.8200000003</v>
      </c>
      <c r="EP52" s="222">
        <v>3063923.16</v>
      </c>
      <c r="EQ52" s="353">
        <v>2596401.9600000004</v>
      </c>
      <c r="ER52" s="222">
        <v>2579100.56</v>
      </c>
      <c r="ES52" s="264"/>
      <c r="ET52" s="353">
        <v>3673360.149999999</v>
      </c>
      <c r="EU52" s="222">
        <v>3562786.5599999996</v>
      </c>
      <c r="EV52" s="353">
        <v>2636811.9200000004</v>
      </c>
      <c r="EW52" s="222">
        <v>2619490.9300000002</v>
      </c>
      <c r="EX52" s="353">
        <v>5037570.07</v>
      </c>
      <c r="EY52" s="222">
        <v>4860961.6900000013</v>
      </c>
      <c r="EZ52" s="264"/>
      <c r="FA52" s="353">
        <v>9792804.8399999999</v>
      </c>
      <c r="FB52" s="222">
        <v>9563475.6699999999</v>
      </c>
      <c r="FC52" s="353">
        <v>9296463.2300000004</v>
      </c>
      <c r="FD52" s="222">
        <v>9124087.6799999997</v>
      </c>
      <c r="FE52" s="353">
        <v>8838957.799999997</v>
      </c>
      <c r="FF52" s="222">
        <v>8684839.0099999979</v>
      </c>
      <c r="FG52" s="264"/>
      <c r="FH52" s="353">
        <v>7738934.0799999991</v>
      </c>
      <c r="FI52" s="222">
        <v>7440821.6099999994</v>
      </c>
      <c r="FJ52" s="353">
        <v>3328713.12</v>
      </c>
      <c r="FK52" s="222">
        <v>3196082.14</v>
      </c>
      <c r="FL52" s="353">
        <v>1852441.4</v>
      </c>
      <c r="FM52" s="222">
        <v>1836605.6199999999</v>
      </c>
      <c r="FN52" s="353">
        <v>3227678.13</v>
      </c>
      <c r="FO52" s="222">
        <v>3091821.22</v>
      </c>
      <c r="FP52" s="353">
        <v>3865669.23</v>
      </c>
      <c r="FQ52" s="222">
        <v>3864181.23</v>
      </c>
      <c r="FR52" s="353">
        <v>3540839.3800000004</v>
      </c>
      <c r="FS52" s="222">
        <v>3522255.66</v>
      </c>
      <c r="FT52" s="264"/>
      <c r="FU52" s="353">
        <v>2608265.4899999998</v>
      </c>
      <c r="FV52" s="222">
        <v>2545606.0499999998</v>
      </c>
      <c r="FW52" s="353">
        <v>2868973.16</v>
      </c>
      <c r="FX52" s="222">
        <v>2865837.16</v>
      </c>
      <c r="FY52" s="353">
        <v>5013514.9999999991</v>
      </c>
      <c r="FZ52" s="222">
        <v>4926405.8099999996</v>
      </c>
      <c r="GA52" s="264"/>
      <c r="GB52" s="353">
        <v>8222464.7200000035</v>
      </c>
      <c r="GC52" s="222">
        <v>8037161.1500000022</v>
      </c>
      <c r="GD52" s="353">
        <v>9656071</v>
      </c>
      <c r="GE52" s="222">
        <v>9249171.4399999995</v>
      </c>
      <c r="GF52" s="353">
        <v>9451871.040000001</v>
      </c>
      <c r="GG52" s="222">
        <v>8965146.6300000008</v>
      </c>
      <c r="GH52" s="264"/>
      <c r="GI52" s="353">
        <v>5743197.5799999982</v>
      </c>
      <c r="GJ52" s="222">
        <v>5293070.4999999991</v>
      </c>
      <c r="GK52" s="353">
        <v>3661324.2200000011</v>
      </c>
      <c r="GL52" s="222">
        <v>3374517.97</v>
      </c>
      <c r="GM52" s="353">
        <v>1472075.3800000001</v>
      </c>
      <c r="GN52" s="222">
        <v>1444072.2200000002</v>
      </c>
      <c r="GO52" s="353">
        <v>2718696.7900000005</v>
      </c>
      <c r="GP52" s="222">
        <v>2587326.0099999998</v>
      </c>
      <c r="GQ52" s="353">
        <v>4238369.1899999995</v>
      </c>
      <c r="GR52" s="222">
        <v>4113559.7199999997</v>
      </c>
      <c r="GS52" s="353">
        <v>3980970.86</v>
      </c>
      <c r="GT52" s="222">
        <v>3886816.8000000003</v>
      </c>
      <c r="GU52" s="264"/>
      <c r="GV52" s="353">
        <v>4518539.8599999994</v>
      </c>
      <c r="GW52" s="222">
        <v>4403256.1899999995</v>
      </c>
      <c r="GX52" s="353">
        <v>3426239.2499999991</v>
      </c>
      <c r="GY52" s="222">
        <v>3394481.9099999992</v>
      </c>
      <c r="GZ52" s="353">
        <v>6552781.3900000006</v>
      </c>
      <c r="HA52" s="222">
        <v>6168195.5800000001</v>
      </c>
      <c r="HB52" s="264"/>
      <c r="HC52" s="353">
        <v>12470846.040000007</v>
      </c>
      <c r="HD52" s="222">
        <v>11293068.010000005</v>
      </c>
      <c r="HE52" s="353">
        <v>12505539.009999996</v>
      </c>
      <c r="HF52" s="222">
        <v>11206055.809999999</v>
      </c>
      <c r="HG52" s="353">
        <v>9011241.5800000001</v>
      </c>
      <c r="HH52" s="222">
        <v>8371321.3299999991</v>
      </c>
      <c r="HI52" s="264"/>
      <c r="HJ52" s="353">
        <v>10140519.01</v>
      </c>
      <c r="HK52" s="222">
        <v>8390175.5600000005</v>
      </c>
      <c r="HL52" s="353">
        <v>3876658.2200000007</v>
      </c>
      <c r="HM52" s="222">
        <v>3583414.8200000008</v>
      </c>
      <c r="HN52" s="353">
        <v>1858785.06</v>
      </c>
      <c r="HO52" s="222">
        <v>1817428.1500000004</v>
      </c>
      <c r="HP52" s="383"/>
      <c r="HQ52" s="353">
        <v>3468507.4900000007</v>
      </c>
      <c r="HR52" s="222">
        <v>3079813.03</v>
      </c>
      <c r="HS52" s="353">
        <v>4305647.12</v>
      </c>
      <c r="HT52" s="222">
        <v>4192913.8</v>
      </c>
      <c r="HU52" s="353">
        <v>3953900.9999999995</v>
      </c>
      <c r="HV52" s="222">
        <v>3827914.52</v>
      </c>
      <c r="HW52" s="264"/>
      <c r="HX52" s="353">
        <v>4149388.6100000013</v>
      </c>
      <c r="HY52" s="222">
        <v>3989219.9800000009</v>
      </c>
      <c r="HZ52" s="353">
        <v>3745234.5700000003</v>
      </c>
      <c r="IA52" s="222">
        <v>3636022.7300000004</v>
      </c>
      <c r="IB52" s="353">
        <v>7362836.0199999996</v>
      </c>
      <c r="IC52" s="222">
        <v>6784376.9900000002</v>
      </c>
      <c r="ID52" s="264"/>
      <c r="IE52" s="353">
        <v>12961886.859999996</v>
      </c>
      <c r="IF52" s="222">
        <v>11696551.779999997</v>
      </c>
      <c r="IG52" s="353"/>
      <c r="IH52" s="222"/>
      <c r="II52" s="353"/>
      <c r="IJ52" s="222"/>
      <c r="IK52" s="264"/>
      <c r="IL52" s="353"/>
      <c r="IM52" s="222"/>
      <c r="IN52" s="353"/>
      <c r="IO52" s="222"/>
      <c r="IP52" s="353"/>
      <c r="IQ52" s="222"/>
    </row>
    <row r="53" spans="1:251">
      <c r="A53" s="94" t="s">
        <v>97</v>
      </c>
      <c r="B53" s="220">
        <v>209760</v>
      </c>
      <c r="C53" s="221">
        <v>130611</v>
      </c>
      <c r="D53" s="220">
        <v>62958</v>
      </c>
      <c r="E53" s="221">
        <v>62068</v>
      </c>
      <c r="F53" s="220">
        <v>96714</v>
      </c>
      <c r="G53" s="221">
        <v>87164</v>
      </c>
      <c r="H53" s="95">
        <v>234641</v>
      </c>
      <c r="I53" s="95">
        <v>234631</v>
      </c>
      <c r="J53" s="220">
        <v>78896</v>
      </c>
      <c r="K53" s="221">
        <v>62395</v>
      </c>
      <c r="L53" s="220">
        <v>19623</v>
      </c>
      <c r="M53" s="221">
        <v>19623</v>
      </c>
      <c r="N53" s="153"/>
      <c r="O53" s="220">
        <v>43038</v>
      </c>
      <c r="P53" s="221">
        <v>42965</v>
      </c>
      <c r="Q53" s="220">
        <v>31671</v>
      </c>
      <c r="R53" s="222">
        <v>20574</v>
      </c>
      <c r="S53" s="223">
        <v>3104</v>
      </c>
      <c r="T53" s="222">
        <v>3104</v>
      </c>
      <c r="U53" s="223">
        <v>31461</v>
      </c>
      <c r="V53" s="222">
        <v>30086</v>
      </c>
      <c r="W53" s="223">
        <v>38626</v>
      </c>
      <c r="X53" s="224">
        <v>31315</v>
      </c>
      <c r="Y53" s="223">
        <v>70271</v>
      </c>
      <c r="Z53" s="222">
        <v>59661</v>
      </c>
      <c r="AA53" s="223">
        <v>161580</v>
      </c>
      <c r="AB53" s="222">
        <v>150576</v>
      </c>
      <c r="AC53" s="223">
        <v>98720</v>
      </c>
      <c r="AD53" s="222">
        <v>97500</v>
      </c>
      <c r="AE53" s="223">
        <v>79058</v>
      </c>
      <c r="AF53" s="222">
        <v>78523</v>
      </c>
      <c r="AG53" s="223">
        <v>301752</v>
      </c>
      <c r="AH53" s="222">
        <v>294880</v>
      </c>
      <c r="AI53" s="223">
        <v>26657</v>
      </c>
      <c r="AJ53" s="222">
        <v>19936</v>
      </c>
      <c r="AK53" s="223">
        <v>21652</v>
      </c>
      <c r="AL53" s="222">
        <v>21652</v>
      </c>
      <c r="AM53" s="264"/>
      <c r="AN53" s="223">
        <v>37989</v>
      </c>
      <c r="AO53" s="222">
        <v>33882</v>
      </c>
      <c r="AP53" s="223">
        <v>59631</v>
      </c>
      <c r="AQ53" s="222">
        <v>38927</v>
      </c>
      <c r="AR53" s="223">
        <v>16057</v>
      </c>
      <c r="AS53" s="222">
        <v>6602</v>
      </c>
      <c r="AT53" s="223">
        <v>70965</v>
      </c>
      <c r="AU53" s="222">
        <v>52975</v>
      </c>
      <c r="AV53" s="223">
        <v>32202</v>
      </c>
      <c r="AW53" s="222">
        <v>32202</v>
      </c>
      <c r="AX53" s="223">
        <v>102990</v>
      </c>
      <c r="AY53" s="222">
        <v>97590</v>
      </c>
      <c r="AZ53" s="223">
        <v>206171</v>
      </c>
      <c r="BA53" s="222">
        <v>155735</v>
      </c>
      <c r="BB53" s="223">
        <v>190685</v>
      </c>
      <c r="BC53" s="222">
        <v>190685</v>
      </c>
      <c r="BD53" s="223">
        <v>173314</v>
      </c>
      <c r="BE53" s="222">
        <v>173250</v>
      </c>
      <c r="BF53" s="223">
        <v>332322</v>
      </c>
      <c r="BG53" s="222">
        <v>270093</v>
      </c>
      <c r="BH53" s="223">
        <v>47024</v>
      </c>
      <c r="BI53" s="222">
        <v>47024</v>
      </c>
      <c r="BJ53" s="223">
        <v>38092</v>
      </c>
      <c r="BK53" s="222">
        <v>38092</v>
      </c>
      <c r="BL53" s="264"/>
      <c r="BM53" s="223">
        <v>71705</v>
      </c>
      <c r="BN53" s="222">
        <v>47436</v>
      </c>
      <c r="BO53" s="353">
        <v>15617.039999999999</v>
      </c>
      <c r="BP53" s="222">
        <v>12917.04</v>
      </c>
      <c r="BQ53" s="353">
        <v>15498.48</v>
      </c>
      <c r="BR53" s="222">
        <v>15498.48</v>
      </c>
      <c r="BS53" s="353">
        <v>41814.120000000003</v>
      </c>
      <c r="BT53" s="222">
        <v>23795.39</v>
      </c>
      <c r="BU53" s="353">
        <v>46293.22</v>
      </c>
      <c r="BV53" s="222">
        <v>43593.22</v>
      </c>
      <c r="BW53" s="353">
        <v>84004.66</v>
      </c>
      <c r="BX53" s="222">
        <v>83972.27</v>
      </c>
      <c r="BY53" s="353">
        <v>376467.06</v>
      </c>
      <c r="BZ53" s="222">
        <v>343319.66</v>
      </c>
      <c r="CA53" s="353">
        <v>413152.66000000009</v>
      </c>
      <c r="CB53" s="222">
        <v>412009.15000000008</v>
      </c>
      <c r="CC53" s="353">
        <v>322250.40999999997</v>
      </c>
      <c r="CD53" s="222">
        <v>321949.40999999997</v>
      </c>
      <c r="CE53" s="353">
        <v>413020.53</v>
      </c>
      <c r="CF53" s="222">
        <v>367174.21000000008</v>
      </c>
      <c r="CG53" s="353">
        <v>96743.110000000015</v>
      </c>
      <c r="CH53" s="222">
        <v>96242.74</v>
      </c>
      <c r="CI53" s="353">
        <v>35319.949999999997</v>
      </c>
      <c r="CJ53" s="222">
        <v>35319.949999999997</v>
      </c>
      <c r="CK53" s="264"/>
      <c r="CL53" s="353">
        <v>38923.999999999993</v>
      </c>
      <c r="CM53" s="222">
        <v>30402.12</v>
      </c>
      <c r="CN53" s="353">
        <v>54630.109999999993</v>
      </c>
      <c r="CO53" s="222">
        <v>54430.32</v>
      </c>
      <c r="CP53" s="353">
        <v>53913.38</v>
      </c>
      <c r="CQ53" s="222">
        <v>53913.38</v>
      </c>
      <c r="CR53" s="353">
        <v>152541.09</v>
      </c>
      <c r="CS53" s="222">
        <v>101679.31999999999</v>
      </c>
      <c r="CT53" s="353">
        <v>53071.14</v>
      </c>
      <c r="CU53" s="222">
        <v>52886.479999999996</v>
      </c>
      <c r="CV53" s="353">
        <v>108786.89</v>
      </c>
      <c r="CW53" s="222">
        <v>107350.88</v>
      </c>
      <c r="CX53" s="353">
        <v>379125.92</v>
      </c>
      <c r="CY53" s="222">
        <v>349729.95</v>
      </c>
      <c r="CZ53" s="353">
        <v>325411.79999999993</v>
      </c>
      <c r="DA53" s="222">
        <v>316362.03999999992</v>
      </c>
      <c r="DB53" s="353">
        <v>149052.75</v>
      </c>
      <c r="DC53" s="222">
        <v>148290.15</v>
      </c>
      <c r="DD53" s="353">
        <v>304820.62</v>
      </c>
      <c r="DE53" s="222">
        <v>254812.24000000002</v>
      </c>
      <c r="DF53" s="353">
        <v>52345.13</v>
      </c>
      <c r="DG53" s="222">
        <v>52330.78</v>
      </c>
      <c r="DH53" s="353">
        <v>36143.879999999997</v>
      </c>
      <c r="DI53" s="222">
        <v>36143.879999999997</v>
      </c>
      <c r="DJ53" s="264"/>
      <c r="DK53" s="353">
        <v>74110.009999999995</v>
      </c>
      <c r="DL53" s="222">
        <v>45111.979999999989</v>
      </c>
      <c r="DM53" s="353">
        <v>38282.26</v>
      </c>
      <c r="DN53" s="222">
        <v>35748.19</v>
      </c>
      <c r="DO53" s="353">
        <v>210810.29</v>
      </c>
      <c r="DP53" s="222">
        <v>88930.87</v>
      </c>
      <c r="DQ53" s="264"/>
      <c r="DR53" s="353">
        <v>37502.42</v>
      </c>
      <c r="DS53" s="222">
        <v>24015.83</v>
      </c>
      <c r="DT53" s="353">
        <v>52050.119999999995</v>
      </c>
      <c r="DU53" s="222">
        <v>13458.79</v>
      </c>
      <c r="DV53" s="353">
        <v>80622.22</v>
      </c>
      <c r="DW53" s="222">
        <v>69198.92</v>
      </c>
      <c r="DX53" s="264"/>
      <c r="DY53" s="353">
        <v>213366.1</v>
      </c>
      <c r="DZ53" s="222">
        <v>191620.51</v>
      </c>
      <c r="EA53" s="353">
        <v>250912.42</v>
      </c>
      <c r="EB53" s="222">
        <v>238857.93999999997</v>
      </c>
      <c r="EC53" s="353">
        <v>230651.84999999998</v>
      </c>
      <c r="ED53" s="222">
        <v>200023.00999999998</v>
      </c>
      <c r="EE53" s="264"/>
      <c r="EF53" s="353">
        <v>325047.75</v>
      </c>
      <c r="EG53" s="222">
        <v>297170.79000000004</v>
      </c>
      <c r="EH53" s="353">
        <v>126326.27</v>
      </c>
      <c r="EI53" s="222">
        <v>63310.93</v>
      </c>
      <c r="EJ53" s="353">
        <v>78595.67</v>
      </c>
      <c r="EK53" s="222">
        <v>59531.69</v>
      </c>
      <c r="EL53" s="264"/>
      <c r="EM53" s="353">
        <v>96344.53</v>
      </c>
      <c r="EN53" s="222">
        <v>62845.689999999995</v>
      </c>
      <c r="EO53" s="353">
        <v>79036.62999999999</v>
      </c>
      <c r="EP53" s="222">
        <v>61944.84</v>
      </c>
      <c r="EQ53" s="353">
        <v>101079.89</v>
      </c>
      <c r="ER53" s="222">
        <v>83953.06</v>
      </c>
      <c r="ES53" s="264"/>
      <c r="ET53" s="353">
        <v>192540.55</v>
      </c>
      <c r="EU53" s="222">
        <v>115998.1</v>
      </c>
      <c r="EV53" s="353">
        <v>127232.31000000003</v>
      </c>
      <c r="EW53" s="222">
        <v>100607.18000000002</v>
      </c>
      <c r="EX53" s="353">
        <v>230335.29999999996</v>
      </c>
      <c r="EY53" s="222">
        <v>196686.79999999996</v>
      </c>
      <c r="EZ53" s="264"/>
      <c r="FA53" s="353">
        <v>509301.11000000004</v>
      </c>
      <c r="FB53" s="222">
        <v>392020.52</v>
      </c>
      <c r="FC53" s="353">
        <v>477690.60000000003</v>
      </c>
      <c r="FD53" s="222">
        <v>405244.93</v>
      </c>
      <c r="FE53" s="353">
        <v>325619.57</v>
      </c>
      <c r="FF53" s="222">
        <v>278796.56000000006</v>
      </c>
      <c r="FG53" s="264"/>
      <c r="FH53" s="353">
        <v>380853.56000000006</v>
      </c>
      <c r="FI53" s="222">
        <v>262125.08000000005</v>
      </c>
      <c r="FJ53" s="353">
        <v>140739.62000000002</v>
      </c>
      <c r="FK53" s="222">
        <v>109607.5</v>
      </c>
      <c r="FL53" s="353">
        <v>133451.19999999998</v>
      </c>
      <c r="FM53" s="222">
        <v>100476.19</v>
      </c>
      <c r="FN53" s="353">
        <v>336503.43000000005</v>
      </c>
      <c r="FO53" s="222">
        <v>281822.69</v>
      </c>
      <c r="FP53" s="353">
        <v>210821.9</v>
      </c>
      <c r="FQ53" s="222">
        <v>126318.31999999999</v>
      </c>
      <c r="FR53" s="353">
        <v>173747.05000000002</v>
      </c>
      <c r="FS53" s="222">
        <v>134654.29</v>
      </c>
      <c r="FT53" s="264"/>
      <c r="FU53" s="353">
        <v>190870.85</v>
      </c>
      <c r="FV53" s="222">
        <v>140358.68</v>
      </c>
      <c r="FW53" s="353">
        <v>139786.75999999998</v>
      </c>
      <c r="FX53" s="222">
        <v>119374.89</v>
      </c>
      <c r="FY53" s="353">
        <v>235451.76</v>
      </c>
      <c r="FZ53" s="222">
        <v>169977</v>
      </c>
      <c r="GA53" s="264"/>
      <c r="GB53" s="353">
        <v>602265.86</v>
      </c>
      <c r="GC53" s="222">
        <v>446484.94999999995</v>
      </c>
      <c r="GD53" s="353">
        <v>377357.79000000004</v>
      </c>
      <c r="GE53" s="222">
        <v>310445.71000000002</v>
      </c>
      <c r="GF53" s="353">
        <v>304306.18</v>
      </c>
      <c r="GG53" s="222">
        <v>250207.69</v>
      </c>
      <c r="GH53" s="264"/>
      <c r="GI53" s="353">
        <v>764846.44</v>
      </c>
      <c r="GJ53" s="222">
        <v>519656.13</v>
      </c>
      <c r="GK53" s="353">
        <v>164966.83000000002</v>
      </c>
      <c r="GL53" s="222">
        <v>114100.44</v>
      </c>
      <c r="GM53" s="353">
        <v>150762.15</v>
      </c>
      <c r="GN53" s="222">
        <v>84722.209999999992</v>
      </c>
      <c r="GO53" s="353">
        <v>303661.48999999993</v>
      </c>
      <c r="GP53" s="222">
        <v>172524.97000000003</v>
      </c>
      <c r="GQ53" s="353">
        <v>149746.14000000001</v>
      </c>
      <c r="GR53" s="222">
        <v>88153.53</v>
      </c>
      <c r="GS53" s="353">
        <v>131310.97</v>
      </c>
      <c r="GT53" s="222">
        <v>66107.009999999995</v>
      </c>
      <c r="GU53" s="264"/>
      <c r="GV53" s="353">
        <v>328796.32</v>
      </c>
      <c r="GW53" s="222">
        <v>171869.65</v>
      </c>
      <c r="GX53" s="353">
        <v>188336.59</v>
      </c>
      <c r="GY53" s="222">
        <v>125901.53</v>
      </c>
      <c r="GZ53" s="353">
        <v>310320.01</v>
      </c>
      <c r="HA53" s="222">
        <v>240730.26000000004</v>
      </c>
      <c r="HB53" s="264"/>
      <c r="HC53" s="353">
        <v>620906.35000000009</v>
      </c>
      <c r="HD53" s="222">
        <v>495438.36</v>
      </c>
      <c r="HE53" s="353">
        <v>477133.4</v>
      </c>
      <c r="HF53" s="222">
        <v>351109.3</v>
      </c>
      <c r="HG53" s="353">
        <v>311695.44999999995</v>
      </c>
      <c r="HH53" s="222">
        <v>253352.43</v>
      </c>
      <c r="HI53" s="264"/>
      <c r="HJ53" s="353">
        <v>807289.98</v>
      </c>
      <c r="HK53" s="222">
        <v>639124.71</v>
      </c>
      <c r="HL53" s="353">
        <v>178671.63999999998</v>
      </c>
      <c r="HM53" s="222">
        <v>120577.55</v>
      </c>
      <c r="HN53" s="353">
        <v>176745.04</v>
      </c>
      <c r="HO53" s="222">
        <v>116456.76000000001</v>
      </c>
      <c r="HP53" s="383"/>
      <c r="HQ53" s="353">
        <v>247903.76</v>
      </c>
      <c r="HR53" s="222">
        <v>147764.94</v>
      </c>
      <c r="HS53" s="353">
        <v>220931.47</v>
      </c>
      <c r="HT53" s="222">
        <v>143596.18</v>
      </c>
      <c r="HU53" s="353">
        <v>192403.37</v>
      </c>
      <c r="HV53" s="222">
        <v>136594.21</v>
      </c>
      <c r="HW53" s="264"/>
      <c r="HX53" s="353">
        <v>281220.68000000005</v>
      </c>
      <c r="HY53" s="222">
        <v>185418.14</v>
      </c>
      <c r="HZ53" s="353">
        <v>201676.49</v>
      </c>
      <c r="IA53" s="222">
        <v>142829.99</v>
      </c>
      <c r="IB53" s="353">
        <v>447758.56000000006</v>
      </c>
      <c r="IC53" s="222">
        <v>375049.49000000005</v>
      </c>
      <c r="ID53" s="264"/>
      <c r="IE53" s="353">
        <v>742395.31</v>
      </c>
      <c r="IF53" s="222">
        <v>583308.39</v>
      </c>
      <c r="IG53" s="353"/>
      <c r="IH53" s="222"/>
      <c r="II53" s="353"/>
      <c r="IJ53" s="222"/>
      <c r="IK53" s="264"/>
      <c r="IL53" s="353"/>
      <c r="IM53" s="222"/>
      <c r="IN53" s="353"/>
      <c r="IO53" s="222"/>
      <c r="IP53" s="353"/>
      <c r="IQ53" s="222"/>
    </row>
    <row r="54" spans="1:251">
      <c r="A54" s="94" t="s">
        <v>98</v>
      </c>
      <c r="B54" s="220">
        <v>647605</v>
      </c>
      <c r="C54" s="221">
        <v>609111</v>
      </c>
      <c r="D54" s="220">
        <v>752040</v>
      </c>
      <c r="E54" s="221">
        <v>737693</v>
      </c>
      <c r="F54" s="220">
        <v>344083</v>
      </c>
      <c r="G54" s="221">
        <v>341012</v>
      </c>
      <c r="H54" s="95">
        <v>849025</v>
      </c>
      <c r="I54" s="95">
        <v>832533</v>
      </c>
      <c r="J54" s="220">
        <v>0</v>
      </c>
      <c r="K54" s="221">
        <v>0</v>
      </c>
      <c r="L54" s="220">
        <v>664033</v>
      </c>
      <c r="M54" s="221">
        <v>634498</v>
      </c>
      <c r="N54" s="153"/>
      <c r="O54" s="220">
        <v>279993</v>
      </c>
      <c r="P54" s="221">
        <v>250926</v>
      </c>
      <c r="Q54" s="220">
        <v>7979</v>
      </c>
      <c r="R54" s="222">
        <v>7979</v>
      </c>
      <c r="S54" s="223">
        <v>627165</v>
      </c>
      <c r="T54" s="222">
        <v>561758</v>
      </c>
      <c r="U54" s="223">
        <v>361384</v>
      </c>
      <c r="V54" s="222">
        <v>344805</v>
      </c>
      <c r="W54" s="223">
        <v>411434</v>
      </c>
      <c r="X54" s="224">
        <v>393744</v>
      </c>
      <c r="Y54" s="223">
        <v>462355</v>
      </c>
      <c r="Z54" s="222">
        <v>441360</v>
      </c>
      <c r="AA54" s="223">
        <v>719491</v>
      </c>
      <c r="AB54" s="222">
        <v>671115</v>
      </c>
      <c r="AC54" s="223">
        <v>831543</v>
      </c>
      <c r="AD54" s="222">
        <v>821633</v>
      </c>
      <c r="AE54" s="223">
        <v>705485</v>
      </c>
      <c r="AF54" s="222">
        <v>689004</v>
      </c>
      <c r="AG54" s="223">
        <v>730470</v>
      </c>
      <c r="AH54" s="222">
        <v>719963</v>
      </c>
      <c r="AI54" s="223">
        <v>390782</v>
      </c>
      <c r="AJ54" s="222">
        <v>378240</v>
      </c>
      <c r="AK54" s="223">
        <v>274894</v>
      </c>
      <c r="AL54" s="222">
        <v>267220</v>
      </c>
      <c r="AM54" s="264"/>
      <c r="AN54" s="223">
        <v>256318</v>
      </c>
      <c r="AO54" s="222">
        <v>248388</v>
      </c>
      <c r="AP54" s="223"/>
      <c r="AQ54" s="222"/>
      <c r="AR54" s="223">
        <v>570294</v>
      </c>
      <c r="AS54" s="222">
        <v>538874</v>
      </c>
      <c r="AT54" s="223">
        <v>330232</v>
      </c>
      <c r="AU54" s="222">
        <v>306459</v>
      </c>
      <c r="AV54" s="223">
        <v>407985</v>
      </c>
      <c r="AW54" s="222">
        <v>397128</v>
      </c>
      <c r="AX54" s="223">
        <v>590582</v>
      </c>
      <c r="AY54" s="222">
        <v>570274</v>
      </c>
      <c r="AZ54" s="223">
        <v>850159</v>
      </c>
      <c r="BA54" s="222">
        <v>794440</v>
      </c>
      <c r="BB54" s="223">
        <v>1016012</v>
      </c>
      <c r="BC54" s="222">
        <v>996941</v>
      </c>
      <c r="BD54" s="223">
        <v>1063291</v>
      </c>
      <c r="BE54" s="222">
        <v>1050155</v>
      </c>
      <c r="BF54" s="223">
        <v>759313</v>
      </c>
      <c r="BG54" s="222">
        <v>752980</v>
      </c>
      <c r="BH54" s="223">
        <v>457417</v>
      </c>
      <c r="BI54" s="222">
        <v>441883</v>
      </c>
      <c r="BJ54" s="223">
        <v>318588</v>
      </c>
      <c r="BK54" s="222">
        <v>296634</v>
      </c>
      <c r="BL54" s="264"/>
      <c r="BM54" s="223">
        <v>298986</v>
      </c>
      <c r="BN54" s="222">
        <v>293358</v>
      </c>
      <c r="BO54" s="353">
        <v>403642.67999999993</v>
      </c>
      <c r="BP54" s="222">
        <v>382266.12</v>
      </c>
      <c r="BQ54" s="353">
        <v>329856.07</v>
      </c>
      <c r="BR54" s="222">
        <v>314983.40999999997</v>
      </c>
      <c r="BS54" s="353">
        <v>454251.69</v>
      </c>
      <c r="BT54" s="222">
        <v>440539.22000000003</v>
      </c>
      <c r="BU54" s="353">
        <v>550770.54</v>
      </c>
      <c r="BV54" s="222">
        <v>543422.59000000008</v>
      </c>
      <c r="BW54" s="353">
        <v>847746.83</v>
      </c>
      <c r="BX54" s="222">
        <v>832184.62999999989</v>
      </c>
      <c r="BY54" s="353">
        <v>1481730.79</v>
      </c>
      <c r="BZ54" s="222">
        <v>1458409.39</v>
      </c>
      <c r="CA54" s="353">
        <v>1548141.17</v>
      </c>
      <c r="CB54" s="222">
        <v>1525505.76</v>
      </c>
      <c r="CC54" s="353">
        <v>1276459.21</v>
      </c>
      <c r="CD54" s="222">
        <v>1258708.8</v>
      </c>
      <c r="CE54" s="353">
        <v>1096748.67</v>
      </c>
      <c r="CF54" s="222">
        <v>1085015.3199999998</v>
      </c>
      <c r="CG54" s="353">
        <v>672186.91999999993</v>
      </c>
      <c r="CH54" s="222">
        <v>646907.16999999993</v>
      </c>
      <c r="CI54" s="353">
        <v>503035.18</v>
      </c>
      <c r="CJ54" s="222">
        <v>496377.68</v>
      </c>
      <c r="CK54" s="264"/>
      <c r="CL54" s="353">
        <v>331237.32</v>
      </c>
      <c r="CM54" s="222">
        <v>326961.06</v>
      </c>
      <c r="CN54" s="353">
        <v>450209.62</v>
      </c>
      <c r="CO54" s="222">
        <v>402301.88</v>
      </c>
      <c r="CP54" s="353">
        <v>352357.46</v>
      </c>
      <c r="CQ54" s="222">
        <v>328285.76</v>
      </c>
      <c r="CR54" s="353">
        <v>473329.78</v>
      </c>
      <c r="CS54" s="222">
        <v>459370.45</v>
      </c>
      <c r="CT54" s="353">
        <v>716503.44000000006</v>
      </c>
      <c r="CU54" s="222">
        <v>701764.22000000009</v>
      </c>
      <c r="CV54" s="353">
        <v>1022412</v>
      </c>
      <c r="CW54" s="222">
        <v>997557.29999999993</v>
      </c>
      <c r="CX54" s="353">
        <v>1507870.26</v>
      </c>
      <c r="CY54" s="222">
        <v>1484811.02</v>
      </c>
      <c r="CZ54" s="353">
        <v>1512667.6800000002</v>
      </c>
      <c r="DA54" s="222">
        <v>1470892.5300000003</v>
      </c>
      <c r="DB54" s="353">
        <v>1295154.57</v>
      </c>
      <c r="DC54" s="222">
        <v>1261440.6400000001</v>
      </c>
      <c r="DD54" s="353">
        <v>1092075.1399999999</v>
      </c>
      <c r="DE54" s="222">
        <v>1053607.26</v>
      </c>
      <c r="DF54" s="353">
        <v>720989.59</v>
      </c>
      <c r="DG54" s="222">
        <v>698909.20000000007</v>
      </c>
      <c r="DH54" s="353">
        <v>526047.98</v>
      </c>
      <c r="DI54" s="222">
        <v>457303.22</v>
      </c>
      <c r="DJ54" s="264"/>
      <c r="DK54" s="353">
        <v>476395.41</v>
      </c>
      <c r="DL54" s="222">
        <v>430296.05</v>
      </c>
      <c r="DM54" s="353">
        <v>547973.6</v>
      </c>
      <c r="DN54" s="222">
        <v>466538.64999999997</v>
      </c>
      <c r="DO54" s="353">
        <v>476898.01</v>
      </c>
      <c r="DP54" s="222">
        <v>427331.44</v>
      </c>
      <c r="DQ54" s="264"/>
      <c r="DR54" s="353">
        <v>356364.24999999994</v>
      </c>
      <c r="DS54" s="222">
        <v>306802.95</v>
      </c>
      <c r="DT54" s="353">
        <v>147967.82</v>
      </c>
      <c r="DU54" s="222">
        <v>125531.55</v>
      </c>
      <c r="DV54" s="353">
        <v>256415.18</v>
      </c>
      <c r="DW54" s="222">
        <v>212504.67</v>
      </c>
      <c r="DX54" s="264"/>
      <c r="DY54" s="353">
        <v>837189.89999999991</v>
      </c>
      <c r="DZ54" s="222">
        <v>742988.38000000012</v>
      </c>
      <c r="EA54" s="353">
        <v>1398201.82</v>
      </c>
      <c r="EB54" s="222">
        <v>1258201.3500000001</v>
      </c>
      <c r="EC54" s="353">
        <v>1263889</v>
      </c>
      <c r="ED54" s="222">
        <v>1139960.24</v>
      </c>
      <c r="EE54" s="264"/>
      <c r="EF54" s="353">
        <v>1168732.21</v>
      </c>
      <c r="EG54" s="222">
        <v>1048507.7699999999</v>
      </c>
      <c r="EH54" s="353">
        <v>722949.11</v>
      </c>
      <c r="EI54" s="222">
        <v>652100.63</v>
      </c>
      <c r="EJ54" s="353">
        <v>478829.25</v>
      </c>
      <c r="EK54" s="222">
        <v>423049.99999999994</v>
      </c>
      <c r="EL54" s="264"/>
      <c r="EM54" s="353">
        <v>427478.81</v>
      </c>
      <c r="EN54" s="222">
        <v>378467.07</v>
      </c>
      <c r="EO54" s="353">
        <v>548837.34</v>
      </c>
      <c r="EP54" s="222">
        <v>498968</v>
      </c>
      <c r="EQ54" s="353">
        <v>541811.97</v>
      </c>
      <c r="ER54" s="222">
        <v>455591.45</v>
      </c>
      <c r="ES54" s="264"/>
      <c r="ET54" s="353">
        <v>762573.29</v>
      </c>
      <c r="EU54" s="222">
        <v>698497.95</v>
      </c>
      <c r="EV54" s="353">
        <v>1003838.25</v>
      </c>
      <c r="EW54" s="222">
        <v>899959.2</v>
      </c>
      <c r="EX54" s="353">
        <v>1213042.0999999999</v>
      </c>
      <c r="EY54" s="222">
        <v>1104776.6299999999</v>
      </c>
      <c r="EZ54" s="264"/>
      <c r="FA54" s="353">
        <v>2045258.8100000003</v>
      </c>
      <c r="FB54" s="222">
        <v>1837735.49</v>
      </c>
      <c r="FC54" s="353">
        <v>2442392.5299999998</v>
      </c>
      <c r="FD54" s="222">
        <v>2223224.6999999997</v>
      </c>
      <c r="FE54" s="353">
        <v>1784910.3499999999</v>
      </c>
      <c r="FF54" s="222">
        <v>1581304.4200000002</v>
      </c>
      <c r="FG54" s="264"/>
      <c r="FH54" s="353">
        <v>1524803.9599999997</v>
      </c>
      <c r="FI54" s="222">
        <v>1344833.1099999996</v>
      </c>
      <c r="FJ54" s="353">
        <v>912331.99000000011</v>
      </c>
      <c r="FK54" s="222">
        <v>802970.38000000012</v>
      </c>
      <c r="FL54" s="353">
        <v>681719.04</v>
      </c>
      <c r="FM54" s="222">
        <v>578456.03</v>
      </c>
      <c r="FN54" s="353">
        <v>698017.82000000007</v>
      </c>
      <c r="FO54" s="222">
        <v>611596.87</v>
      </c>
      <c r="FP54" s="353">
        <v>739538.51</v>
      </c>
      <c r="FQ54" s="222">
        <v>641014.42999999993</v>
      </c>
      <c r="FR54" s="353">
        <v>768933.24</v>
      </c>
      <c r="FS54" s="222">
        <v>680129.75</v>
      </c>
      <c r="FT54" s="264"/>
      <c r="FU54" s="353">
        <v>855547.37000000011</v>
      </c>
      <c r="FV54" s="222">
        <v>783672.96000000008</v>
      </c>
      <c r="FW54" s="353">
        <v>990767.95</v>
      </c>
      <c r="FX54" s="222">
        <v>890299.07999999984</v>
      </c>
      <c r="FY54" s="353">
        <v>1277978.01</v>
      </c>
      <c r="FZ54" s="222">
        <v>1137587.69</v>
      </c>
      <c r="GA54" s="264"/>
      <c r="GB54" s="353">
        <v>2247362.3699999996</v>
      </c>
      <c r="GC54" s="222">
        <v>1983277.19</v>
      </c>
      <c r="GD54" s="353">
        <v>2189909.59</v>
      </c>
      <c r="GE54" s="222">
        <v>1981261.5799999998</v>
      </c>
      <c r="GF54" s="353">
        <v>1580986.6900000002</v>
      </c>
      <c r="GG54" s="222">
        <v>1386214.68</v>
      </c>
      <c r="GH54" s="264"/>
      <c r="GI54" s="353">
        <v>1605157.32</v>
      </c>
      <c r="GJ54" s="222">
        <v>1411870.3499999999</v>
      </c>
      <c r="GK54" s="353">
        <v>1023436.94</v>
      </c>
      <c r="GL54" s="222">
        <v>878189.8600000001</v>
      </c>
      <c r="GM54" s="353">
        <v>643292.19999999995</v>
      </c>
      <c r="GN54" s="222">
        <v>526111.33000000007</v>
      </c>
      <c r="GO54" s="353">
        <v>728982.43</v>
      </c>
      <c r="GP54" s="222">
        <v>642562.42000000004</v>
      </c>
      <c r="GQ54" s="353">
        <v>675070.83</v>
      </c>
      <c r="GR54" s="222">
        <v>590659.07999999996</v>
      </c>
      <c r="GS54" s="353">
        <v>762778.63</v>
      </c>
      <c r="GT54" s="222">
        <v>669773.41</v>
      </c>
      <c r="GU54" s="264"/>
      <c r="GV54" s="353">
        <v>1102344.5499999998</v>
      </c>
      <c r="GW54" s="222">
        <v>870386.3600000001</v>
      </c>
      <c r="GX54" s="353">
        <v>1252154.1800000002</v>
      </c>
      <c r="GY54" s="222">
        <v>1047965.8999999999</v>
      </c>
      <c r="GZ54" s="353">
        <v>1352456.6400000001</v>
      </c>
      <c r="HA54" s="222">
        <v>1225669.8</v>
      </c>
      <c r="HB54" s="264"/>
      <c r="HC54" s="353">
        <v>2360035.09</v>
      </c>
      <c r="HD54" s="222">
        <v>2146164.9500000007</v>
      </c>
      <c r="HE54" s="353">
        <v>2495924.2400000007</v>
      </c>
      <c r="HF54" s="222">
        <v>2269360.6300000004</v>
      </c>
      <c r="HG54" s="353">
        <v>1747343.9500000002</v>
      </c>
      <c r="HH54" s="222">
        <v>1577234.18</v>
      </c>
      <c r="HI54" s="264"/>
      <c r="HJ54" s="353">
        <v>1942460.8</v>
      </c>
      <c r="HK54" s="222">
        <v>1777998.9999999998</v>
      </c>
      <c r="HL54" s="353">
        <v>1190143.6099999999</v>
      </c>
      <c r="HM54" s="222">
        <v>1033072.15</v>
      </c>
      <c r="HN54" s="353">
        <v>694834.04</v>
      </c>
      <c r="HO54" s="222">
        <v>628119.20000000007</v>
      </c>
      <c r="HP54" s="383"/>
      <c r="HQ54" s="353">
        <v>889266.85</v>
      </c>
      <c r="HR54" s="222">
        <v>682938.5</v>
      </c>
      <c r="HS54" s="353">
        <v>816382.65</v>
      </c>
      <c r="HT54" s="222">
        <v>725755.24</v>
      </c>
      <c r="HU54" s="353">
        <v>787485.88</v>
      </c>
      <c r="HV54" s="222">
        <v>654301.73</v>
      </c>
      <c r="HW54" s="264"/>
      <c r="HX54" s="353">
        <v>938404.39000000013</v>
      </c>
      <c r="HY54" s="222">
        <v>865737.41</v>
      </c>
      <c r="HZ54" s="353">
        <v>1074037.1599999999</v>
      </c>
      <c r="IA54" s="222">
        <v>952132.33</v>
      </c>
      <c r="IB54" s="353">
        <v>1450620.6800000002</v>
      </c>
      <c r="IC54" s="222">
        <v>1302444.1599999999</v>
      </c>
      <c r="ID54" s="264"/>
      <c r="IE54" s="353">
        <v>2181292.35</v>
      </c>
      <c r="IF54" s="222">
        <v>1991029.2799999998</v>
      </c>
      <c r="IG54" s="353"/>
      <c r="IH54" s="222"/>
      <c r="II54" s="353"/>
      <c r="IJ54" s="222"/>
      <c r="IK54" s="264"/>
      <c r="IL54" s="353"/>
      <c r="IM54" s="222"/>
      <c r="IN54" s="353"/>
      <c r="IO54" s="222"/>
      <c r="IP54" s="353"/>
      <c r="IQ54" s="222"/>
    </row>
    <row r="55" spans="1:251" ht="13.5" thickBot="1">
      <c r="A55" s="94" t="s">
        <v>99</v>
      </c>
      <c r="B55" s="220">
        <v>1062381</v>
      </c>
      <c r="C55" s="221">
        <v>1002300</v>
      </c>
      <c r="D55" s="220">
        <v>1538029</v>
      </c>
      <c r="E55" s="221">
        <v>1499960</v>
      </c>
      <c r="F55" s="220">
        <v>1176531</v>
      </c>
      <c r="G55" s="221">
        <v>1158026</v>
      </c>
      <c r="H55" s="95">
        <v>1310343</v>
      </c>
      <c r="I55" s="95">
        <v>1282931</v>
      </c>
      <c r="J55" s="220">
        <v>258438</v>
      </c>
      <c r="K55" s="221">
        <v>257018</v>
      </c>
      <c r="L55" s="220">
        <v>209756</v>
      </c>
      <c r="M55" s="221">
        <v>201956</v>
      </c>
      <c r="N55" s="153"/>
      <c r="O55" s="227">
        <v>821498</v>
      </c>
      <c r="P55" s="228">
        <v>808178</v>
      </c>
      <c r="Q55" s="220">
        <v>190564</v>
      </c>
      <c r="R55" s="222">
        <v>180774</v>
      </c>
      <c r="S55" s="223">
        <v>557849</v>
      </c>
      <c r="T55" s="222">
        <v>546462</v>
      </c>
      <c r="U55" s="223">
        <v>475237</v>
      </c>
      <c r="V55" s="222">
        <v>464081</v>
      </c>
      <c r="W55" s="223">
        <v>111783</v>
      </c>
      <c r="X55" s="224">
        <v>108355</v>
      </c>
      <c r="Y55" s="223">
        <v>330767</v>
      </c>
      <c r="Z55" s="222">
        <v>259572</v>
      </c>
      <c r="AA55" s="223">
        <v>1304856</v>
      </c>
      <c r="AB55" s="222">
        <v>1290409</v>
      </c>
      <c r="AC55" s="223">
        <v>2086309</v>
      </c>
      <c r="AD55" s="222">
        <v>1946926</v>
      </c>
      <c r="AE55" s="223">
        <v>1401309</v>
      </c>
      <c r="AF55" s="222">
        <v>1395205</v>
      </c>
      <c r="AG55" s="223">
        <v>1923284</v>
      </c>
      <c r="AH55" s="222">
        <v>1677406</v>
      </c>
      <c r="AI55" s="223">
        <v>376008</v>
      </c>
      <c r="AJ55" s="222">
        <v>237614</v>
      </c>
      <c r="AK55" s="223">
        <v>245541</v>
      </c>
      <c r="AL55" s="222">
        <v>119647</v>
      </c>
      <c r="AM55" s="264"/>
      <c r="AN55" s="223">
        <v>1080721</v>
      </c>
      <c r="AO55" s="222">
        <v>784825</v>
      </c>
      <c r="AP55" s="223">
        <v>269062</v>
      </c>
      <c r="AQ55" s="222">
        <v>215019</v>
      </c>
      <c r="AR55" s="223">
        <v>515124</v>
      </c>
      <c r="AS55" s="222">
        <v>463984</v>
      </c>
      <c r="AT55" s="223">
        <v>435414</v>
      </c>
      <c r="AU55" s="222">
        <v>424457</v>
      </c>
      <c r="AV55" s="223">
        <v>309969</v>
      </c>
      <c r="AW55" s="222">
        <v>160779</v>
      </c>
      <c r="AX55" s="223">
        <v>377545</v>
      </c>
      <c r="AY55" s="222">
        <v>315571</v>
      </c>
      <c r="AZ55" s="223">
        <v>1664308</v>
      </c>
      <c r="BA55" s="222">
        <v>1460201</v>
      </c>
      <c r="BB55" s="223">
        <v>1861015</v>
      </c>
      <c r="BC55" s="222">
        <v>1710681</v>
      </c>
      <c r="BD55" s="223">
        <v>1746457</v>
      </c>
      <c r="BE55" s="222">
        <v>1541361</v>
      </c>
      <c r="BF55" s="223">
        <v>2155216</v>
      </c>
      <c r="BG55" s="222">
        <v>1854033</v>
      </c>
      <c r="BH55" s="223">
        <v>810730</v>
      </c>
      <c r="BI55" s="222">
        <v>791129</v>
      </c>
      <c r="BJ55" s="223">
        <v>261993</v>
      </c>
      <c r="BK55" s="222">
        <v>201436</v>
      </c>
      <c r="BL55" s="264"/>
      <c r="BM55" s="223">
        <v>671781</v>
      </c>
      <c r="BN55" s="222">
        <v>580004</v>
      </c>
      <c r="BO55" s="353">
        <v>870966.96</v>
      </c>
      <c r="BP55" s="222">
        <v>819472.28999999992</v>
      </c>
      <c r="BQ55" s="353">
        <v>1037980.0299999999</v>
      </c>
      <c r="BR55" s="222">
        <v>938692.06</v>
      </c>
      <c r="BS55" s="353">
        <v>963012.29000000015</v>
      </c>
      <c r="BT55" s="222">
        <v>933983.38000000012</v>
      </c>
      <c r="BU55" s="353">
        <v>518389.53000000009</v>
      </c>
      <c r="BV55" s="222">
        <v>506000.56000000006</v>
      </c>
      <c r="BW55" s="353">
        <v>864445.08</v>
      </c>
      <c r="BX55" s="222">
        <v>839193.39999999991</v>
      </c>
      <c r="BY55" s="353">
        <v>2191395.73</v>
      </c>
      <c r="BZ55" s="222">
        <v>2034633.3</v>
      </c>
      <c r="CA55" s="353">
        <v>2514342.41</v>
      </c>
      <c r="CB55" s="222">
        <v>2475310.33</v>
      </c>
      <c r="CC55" s="353">
        <v>2221066.31</v>
      </c>
      <c r="CD55" s="222">
        <v>2195814.67</v>
      </c>
      <c r="CE55" s="353">
        <v>3577704.93</v>
      </c>
      <c r="CF55" s="222">
        <v>2658752.7000000002</v>
      </c>
      <c r="CG55" s="353">
        <v>684243.66</v>
      </c>
      <c r="CH55" s="222">
        <v>657970.66</v>
      </c>
      <c r="CI55" s="353">
        <v>518038.86</v>
      </c>
      <c r="CJ55" s="222">
        <v>514490.5</v>
      </c>
      <c r="CK55" s="264"/>
      <c r="CL55" s="353">
        <v>1085109.78</v>
      </c>
      <c r="CM55" s="222">
        <v>1059424.2299999997</v>
      </c>
      <c r="CN55" s="353">
        <v>1026772.9199999999</v>
      </c>
      <c r="CO55" s="222">
        <v>1018887.36</v>
      </c>
      <c r="CP55" s="353">
        <v>1302825.49</v>
      </c>
      <c r="CQ55" s="222">
        <v>1249097.96</v>
      </c>
      <c r="CR55" s="353">
        <v>1189551.0500000003</v>
      </c>
      <c r="CS55" s="222">
        <v>1147554.6000000001</v>
      </c>
      <c r="CT55" s="353">
        <v>650984.04</v>
      </c>
      <c r="CU55" s="222">
        <v>630333.37</v>
      </c>
      <c r="CV55" s="353">
        <v>1089876.53</v>
      </c>
      <c r="CW55" s="222">
        <v>1049122.33</v>
      </c>
      <c r="CX55" s="353">
        <v>2962867.7699999996</v>
      </c>
      <c r="CY55" s="222">
        <v>2869089.13</v>
      </c>
      <c r="CZ55" s="353">
        <v>3483656.36</v>
      </c>
      <c r="DA55" s="222">
        <v>3444920.98</v>
      </c>
      <c r="DB55" s="353">
        <v>3003658.8800000004</v>
      </c>
      <c r="DC55" s="222">
        <v>2854458.1500000008</v>
      </c>
      <c r="DD55" s="353">
        <v>2799133.0700000003</v>
      </c>
      <c r="DE55" s="222">
        <v>2630727.31</v>
      </c>
      <c r="DF55" s="353">
        <v>912967.49</v>
      </c>
      <c r="DG55" s="222">
        <v>910568.28</v>
      </c>
      <c r="DH55" s="353">
        <v>646983.17000000004</v>
      </c>
      <c r="DI55" s="222">
        <v>609336.93999999994</v>
      </c>
      <c r="DJ55" s="264"/>
      <c r="DK55" s="353">
        <v>1140827.6600000001</v>
      </c>
      <c r="DL55" s="222">
        <v>1089230.58</v>
      </c>
      <c r="DM55" s="353">
        <v>1244304.68</v>
      </c>
      <c r="DN55" s="222">
        <v>1211943.1499999999</v>
      </c>
      <c r="DO55" s="353">
        <v>1209531.47</v>
      </c>
      <c r="DP55" s="222">
        <v>1187933.18</v>
      </c>
      <c r="DQ55" s="264"/>
      <c r="DR55" s="353">
        <v>524992.15999999992</v>
      </c>
      <c r="DS55" s="222">
        <v>468472.53</v>
      </c>
      <c r="DT55" s="353">
        <v>24883.96</v>
      </c>
      <c r="DU55" s="222">
        <v>23564.959999999999</v>
      </c>
      <c r="DV55" s="353">
        <v>103773.78000000001</v>
      </c>
      <c r="DW55" s="222">
        <v>87056</v>
      </c>
      <c r="DX55" s="264"/>
      <c r="DY55" s="353">
        <v>2532153.29</v>
      </c>
      <c r="DZ55" s="222">
        <v>2401421.65</v>
      </c>
      <c r="EA55" s="353">
        <v>4358827.0600000005</v>
      </c>
      <c r="EB55" s="222">
        <v>3961896.5500000007</v>
      </c>
      <c r="EC55" s="353">
        <v>4338204.22</v>
      </c>
      <c r="ED55" s="222">
        <v>4063376.15</v>
      </c>
      <c r="EE55" s="264"/>
      <c r="EF55" s="353">
        <v>4813713.6499999994</v>
      </c>
      <c r="EG55" s="222">
        <v>4276196.8999999994</v>
      </c>
      <c r="EH55" s="353">
        <v>1906538.92</v>
      </c>
      <c r="EI55" s="222">
        <v>1802925.63</v>
      </c>
      <c r="EJ55" s="353">
        <v>966093.64</v>
      </c>
      <c r="EK55" s="222">
        <v>940202.05999999994</v>
      </c>
      <c r="EL55" s="264"/>
      <c r="EM55" s="353">
        <v>2265319.5099999998</v>
      </c>
      <c r="EN55" s="222">
        <v>2061908.21</v>
      </c>
      <c r="EO55" s="353">
        <v>2580009.67</v>
      </c>
      <c r="EP55" s="222">
        <v>2304860.02</v>
      </c>
      <c r="EQ55" s="353">
        <v>2676856.1700000004</v>
      </c>
      <c r="ER55" s="222">
        <v>2442715.37</v>
      </c>
      <c r="ES55" s="264"/>
      <c r="ET55" s="353">
        <v>3584777.64</v>
      </c>
      <c r="EU55" s="222">
        <v>3216022.77</v>
      </c>
      <c r="EV55" s="353">
        <v>2023703.2900000003</v>
      </c>
      <c r="EW55" s="222">
        <v>1812964.28</v>
      </c>
      <c r="EX55" s="353">
        <v>2886907.6300000004</v>
      </c>
      <c r="EY55" s="222">
        <v>2742565.29</v>
      </c>
      <c r="EZ55" s="264"/>
      <c r="FA55" s="353">
        <v>6480346.620000002</v>
      </c>
      <c r="FB55" s="222">
        <v>5750254.7200000007</v>
      </c>
      <c r="FC55" s="353">
        <v>5651532.1499999994</v>
      </c>
      <c r="FD55" s="222">
        <v>5196184.74</v>
      </c>
      <c r="FE55" s="353">
        <v>4990906.6800000006</v>
      </c>
      <c r="FF55" s="222">
        <v>4590919.1100000003</v>
      </c>
      <c r="FG55" s="264"/>
      <c r="FH55" s="353">
        <v>5371175</v>
      </c>
      <c r="FI55" s="222">
        <v>4740980.8699999992</v>
      </c>
      <c r="FJ55" s="353">
        <v>2181518.58</v>
      </c>
      <c r="FK55" s="222">
        <v>2067929.53</v>
      </c>
      <c r="FL55" s="353">
        <v>1298496.1100000001</v>
      </c>
      <c r="FM55" s="222">
        <v>1278831.9300000002</v>
      </c>
      <c r="FN55" s="353">
        <v>2677642.8299999996</v>
      </c>
      <c r="FO55" s="222">
        <v>2518969.7099999995</v>
      </c>
      <c r="FP55" s="353">
        <v>2456158.4300000002</v>
      </c>
      <c r="FQ55" s="222">
        <v>2390700.6800000002</v>
      </c>
      <c r="FR55" s="353">
        <v>2770262.1199999996</v>
      </c>
      <c r="FS55" s="222">
        <v>2698281.3399999994</v>
      </c>
      <c r="FT55" s="264"/>
      <c r="FU55" s="353">
        <v>3095748.2999999989</v>
      </c>
      <c r="FV55" s="222">
        <v>2884325.8799999994</v>
      </c>
      <c r="FW55" s="353">
        <v>1392591.83</v>
      </c>
      <c r="FX55" s="222">
        <v>1381701.9400000002</v>
      </c>
      <c r="FY55" s="353">
        <v>2325134.6699999995</v>
      </c>
      <c r="FZ55" s="222">
        <v>2251292.9299999992</v>
      </c>
      <c r="GA55" s="264"/>
      <c r="GB55" s="353">
        <v>5080048.0999999987</v>
      </c>
      <c r="GC55" s="222">
        <v>4752314.43</v>
      </c>
      <c r="GD55" s="353">
        <v>4673595.3000000007</v>
      </c>
      <c r="GE55" s="222">
        <v>4509744.1900000004</v>
      </c>
      <c r="GF55" s="353">
        <v>3955997.0599999996</v>
      </c>
      <c r="GG55" s="222">
        <v>3750816.17</v>
      </c>
      <c r="GH55" s="264"/>
      <c r="GI55" s="353">
        <v>6109222.29</v>
      </c>
      <c r="GJ55" s="222">
        <v>5473235.6600000001</v>
      </c>
      <c r="GK55" s="353">
        <v>2068416.08</v>
      </c>
      <c r="GL55" s="222">
        <v>2018036.1300000001</v>
      </c>
      <c r="GM55" s="353">
        <v>1156014.69</v>
      </c>
      <c r="GN55" s="222">
        <v>1129276.9099999999</v>
      </c>
      <c r="GO55" s="353">
        <v>3090900.25</v>
      </c>
      <c r="GP55" s="222">
        <v>2613847.4400000004</v>
      </c>
      <c r="GQ55" s="353">
        <v>2923808.6500000004</v>
      </c>
      <c r="GR55" s="222">
        <v>2776567.71</v>
      </c>
      <c r="GS55" s="353">
        <v>2920571.98</v>
      </c>
      <c r="GT55" s="222">
        <v>2742037.92</v>
      </c>
      <c r="GU55" s="264"/>
      <c r="GV55" s="353">
        <v>3346603.9</v>
      </c>
      <c r="GW55" s="222">
        <v>3002291.06</v>
      </c>
      <c r="GX55" s="353">
        <v>1895081.5400000003</v>
      </c>
      <c r="GY55" s="222">
        <v>1724234.36</v>
      </c>
      <c r="GZ55" s="353">
        <v>3094304.3600000003</v>
      </c>
      <c r="HA55" s="222">
        <v>2867887.92</v>
      </c>
      <c r="HB55" s="264"/>
      <c r="HC55" s="353">
        <v>4430345.9399999995</v>
      </c>
      <c r="HD55" s="222">
        <v>3837664.1799999992</v>
      </c>
      <c r="HE55" s="353">
        <v>5939471.5899999999</v>
      </c>
      <c r="HF55" s="222">
        <v>5513316.0900000008</v>
      </c>
      <c r="HG55" s="353">
        <v>4618811.8599999994</v>
      </c>
      <c r="HH55" s="222">
        <v>4257584.7799999993</v>
      </c>
      <c r="HI55" s="264"/>
      <c r="HJ55" s="353">
        <v>7200653.2600000007</v>
      </c>
      <c r="HK55" s="222">
        <v>6386008.7599999998</v>
      </c>
      <c r="HL55" s="353">
        <v>2248164.9</v>
      </c>
      <c r="HM55" s="222">
        <v>2059774.78</v>
      </c>
      <c r="HN55" s="353">
        <v>1584921.7999999998</v>
      </c>
      <c r="HO55" s="222">
        <v>1450421.1899999997</v>
      </c>
      <c r="HP55" s="383"/>
      <c r="HQ55" s="353">
        <v>3134648.71</v>
      </c>
      <c r="HR55" s="222">
        <v>2828260.2199999997</v>
      </c>
      <c r="HS55" s="353">
        <v>3290911.95</v>
      </c>
      <c r="HT55" s="222">
        <v>3133431.55</v>
      </c>
      <c r="HU55" s="353">
        <v>3026886.15</v>
      </c>
      <c r="HV55" s="222">
        <v>2822757.1300000004</v>
      </c>
      <c r="HW55" s="264"/>
      <c r="HX55" s="353">
        <v>4016921</v>
      </c>
      <c r="HY55" s="222">
        <v>3450241.41</v>
      </c>
      <c r="HZ55" s="353">
        <v>2097087.75</v>
      </c>
      <c r="IA55" s="222">
        <v>1837386.7000000002</v>
      </c>
      <c r="IB55" s="353">
        <v>3336413.4699999997</v>
      </c>
      <c r="IC55" s="222">
        <v>3082008.31</v>
      </c>
      <c r="ID55" s="264"/>
      <c r="IE55" s="353">
        <v>7351291.0500000007</v>
      </c>
      <c r="IF55" s="222">
        <v>6558245.3100000005</v>
      </c>
      <c r="IG55" s="353"/>
      <c r="IH55" s="222"/>
      <c r="II55" s="353"/>
      <c r="IJ55" s="222"/>
      <c r="IK55" s="264"/>
      <c r="IL55" s="353"/>
      <c r="IM55" s="222"/>
      <c r="IN55" s="353"/>
      <c r="IO55" s="222"/>
      <c r="IP55" s="353"/>
      <c r="IQ55" s="222"/>
    </row>
    <row r="56" spans="1:251" ht="13.5" thickBot="1">
      <c r="A56" s="96" t="s">
        <v>100</v>
      </c>
      <c r="B56" s="229">
        <f>SUM(B50:B55)</f>
        <v>10123870</v>
      </c>
      <c r="C56" s="230">
        <f t="shared" ref="C56:AL56" si="239">SUM(C50:C55)</f>
        <v>9636633</v>
      </c>
      <c r="D56" s="229">
        <f>SUM(D50:D55)</f>
        <v>10821040</v>
      </c>
      <c r="E56" s="230">
        <f t="shared" si="239"/>
        <v>10507915</v>
      </c>
      <c r="F56" s="229">
        <f>SUM(F50:F55)</f>
        <v>8931902</v>
      </c>
      <c r="G56" s="230">
        <f t="shared" si="239"/>
        <v>8644239</v>
      </c>
      <c r="H56" s="97">
        <f>SUM(H50:H55)</f>
        <v>9826973</v>
      </c>
      <c r="I56" s="98">
        <f t="shared" si="239"/>
        <v>9381386</v>
      </c>
      <c r="J56" s="231">
        <f>SUM(J50:J55)</f>
        <v>1965515</v>
      </c>
      <c r="K56" s="230">
        <f t="shared" si="239"/>
        <v>1901604</v>
      </c>
      <c r="L56" s="231">
        <f>SUM(L50:L55)</f>
        <v>5501776</v>
      </c>
      <c r="M56" s="230">
        <f t="shared" si="239"/>
        <v>5215541</v>
      </c>
      <c r="N56" s="158"/>
      <c r="O56" s="229">
        <f>SUM(O50:O55)</f>
        <v>3671822</v>
      </c>
      <c r="P56" s="230">
        <f t="shared" si="239"/>
        <v>3473849</v>
      </c>
      <c r="Q56" s="229">
        <f>SUM(Q50:Q55)</f>
        <v>1169089</v>
      </c>
      <c r="R56" s="230">
        <f t="shared" si="239"/>
        <v>1096085</v>
      </c>
      <c r="S56" s="231">
        <f>SUM(S50:S55)</f>
        <v>4964869</v>
      </c>
      <c r="T56" s="230">
        <f t="shared" si="239"/>
        <v>4707266</v>
      </c>
      <c r="U56" s="231">
        <f>SUM(U50:U55)</f>
        <v>4117976</v>
      </c>
      <c r="V56" s="230">
        <f t="shared" si="239"/>
        <v>3930395</v>
      </c>
      <c r="W56" s="231">
        <f>SUM(W50:W55)</f>
        <v>4103116</v>
      </c>
      <c r="X56" s="230">
        <f t="shared" si="239"/>
        <v>3747861</v>
      </c>
      <c r="Y56" s="229">
        <f>SUM(Y50:Y55)</f>
        <v>5619538</v>
      </c>
      <c r="Z56" s="230">
        <f t="shared" si="239"/>
        <v>5206042</v>
      </c>
      <c r="AA56" s="229">
        <f>SUM(AA50:AA55)</f>
        <v>12165761</v>
      </c>
      <c r="AB56" s="232">
        <f t="shared" si="239"/>
        <v>11691058</v>
      </c>
      <c r="AC56" s="229">
        <f>SUM(AC50:AC55)</f>
        <v>12349412</v>
      </c>
      <c r="AD56" s="232">
        <f t="shared" si="239"/>
        <v>11892591</v>
      </c>
      <c r="AE56" s="229">
        <f>SUM(AE50:AE55)</f>
        <v>10005124</v>
      </c>
      <c r="AF56" s="230">
        <f t="shared" si="239"/>
        <v>9631733</v>
      </c>
      <c r="AG56" s="229">
        <f>SUM(AG50:AG55)</f>
        <v>11820376</v>
      </c>
      <c r="AH56" s="230">
        <f t="shared" si="239"/>
        <v>10925732</v>
      </c>
      <c r="AI56" s="229">
        <f>SUM(AI50:AI55)</f>
        <v>5685426</v>
      </c>
      <c r="AJ56" s="230">
        <f t="shared" si="239"/>
        <v>5143247</v>
      </c>
      <c r="AK56" s="229">
        <f>SUM(AK50:AK55)</f>
        <v>3618151</v>
      </c>
      <c r="AL56" s="230">
        <f t="shared" si="239"/>
        <v>3241357</v>
      </c>
      <c r="AM56" s="264"/>
      <c r="AN56" s="229">
        <f>SUM(AN50:AN55)</f>
        <v>4013897</v>
      </c>
      <c r="AO56" s="230">
        <f t="shared" ref="AO56" si="240">SUM(AO50:AO55)</f>
        <v>3579800</v>
      </c>
      <c r="AP56" s="229">
        <f t="shared" ref="AP56:BK56" si="241">SUM(AP50:AP55)</f>
        <v>1581220</v>
      </c>
      <c r="AQ56" s="230">
        <f t="shared" si="241"/>
        <v>1473222</v>
      </c>
      <c r="AR56" s="229">
        <f t="shared" si="241"/>
        <v>5204533</v>
      </c>
      <c r="AS56" s="230">
        <f t="shared" si="241"/>
        <v>4895184</v>
      </c>
      <c r="AT56" s="229">
        <f t="shared" si="241"/>
        <v>4124458</v>
      </c>
      <c r="AU56" s="230">
        <f t="shared" si="241"/>
        <v>3838371</v>
      </c>
      <c r="AV56" s="229">
        <f t="shared" si="241"/>
        <v>4256060</v>
      </c>
      <c r="AW56" s="230">
        <f t="shared" si="241"/>
        <v>3889420</v>
      </c>
      <c r="AX56" s="229">
        <f t="shared" si="241"/>
        <v>6718706</v>
      </c>
      <c r="AY56" s="230">
        <f t="shared" si="241"/>
        <v>6355318</v>
      </c>
      <c r="AZ56" s="229">
        <f t="shared" si="241"/>
        <v>11921756</v>
      </c>
      <c r="BA56" s="230">
        <f t="shared" si="241"/>
        <v>11184906</v>
      </c>
      <c r="BB56" s="229">
        <f t="shared" si="241"/>
        <v>14021769</v>
      </c>
      <c r="BC56" s="230">
        <f t="shared" si="241"/>
        <v>13016557</v>
      </c>
      <c r="BD56" s="229">
        <f t="shared" si="241"/>
        <v>14361902</v>
      </c>
      <c r="BE56" s="230">
        <f t="shared" si="241"/>
        <v>13411805</v>
      </c>
      <c r="BF56" s="229">
        <f t="shared" si="241"/>
        <v>13678542</v>
      </c>
      <c r="BG56" s="230">
        <f t="shared" si="241"/>
        <v>12617966</v>
      </c>
      <c r="BH56" s="229">
        <f t="shared" si="241"/>
        <v>5939939</v>
      </c>
      <c r="BI56" s="230">
        <f t="shared" si="241"/>
        <v>5534561</v>
      </c>
      <c r="BJ56" s="229">
        <f t="shared" si="241"/>
        <v>3235481</v>
      </c>
      <c r="BK56" s="230">
        <f t="shared" si="241"/>
        <v>2999145</v>
      </c>
      <c r="BL56" s="264"/>
      <c r="BM56" s="229">
        <f t="shared" ref="BM56:CJ56" si="242">SUM(BM50:BM55)</f>
        <v>4034598</v>
      </c>
      <c r="BN56" s="230">
        <f t="shared" si="242"/>
        <v>3730948</v>
      </c>
      <c r="BO56" s="229">
        <f t="shared" si="242"/>
        <v>4355390.6099999994</v>
      </c>
      <c r="BP56" s="230">
        <f t="shared" si="242"/>
        <v>4155538.5500000007</v>
      </c>
      <c r="BQ56" s="229">
        <f t="shared" si="242"/>
        <v>4525611.74</v>
      </c>
      <c r="BR56" s="230">
        <f t="shared" si="242"/>
        <v>4285961.62</v>
      </c>
      <c r="BS56" s="229">
        <f t="shared" si="242"/>
        <v>5618836.1500000004</v>
      </c>
      <c r="BT56" s="230">
        <f t="shared" si="242"/>
        <v>5350809.25</v>
      </c>
      <c r="BU56" s="229">
        <f t="shared" si="242"/>
        <v>5660984.8399999999</v>
      </c>
      <c r="BV56" s="230">
        <f t="shared" si="242"/>
        <v>5403779.7799999993</v>
      </c>
      <c r="BW56" s="229">
        <f t="shared" si="242"/>
        <v>8527466.2700000014</v>
      </c>
      <c r="BX56" s="230">
        <f t="shared" si="242"/>
        <v>8167164.8299999982</v>
      </c>
      <c r="BY56" s="229">
        <f t="shared" si="242"/>
        <v>16433856.170000002</v>
      </c>
      <c r="BZ56" s="230">
        <f t="shared" si="242"/>
        <v>15646202.400000002</v>
      </c>
      <c r="CA56" s="229">
        <f t="shared" si="242"/>
        <v>16349485.190000003</v>
      </c>
      <c r="CB56" s="230">
        <f t="shared" si="242"/>
        <v>15633527.370000003</v>
      </c>
      <c r="CC56" s="229">
        <f t="shared" si="242"/>
        <v>14521617.860000001</v>
      </c>
      <c r="CD56" s="230">
        <f t="shared" si="242"/>
        <v>13833683.65</v>
      </c>
      <c r="CE56" s="229">
        <f>SUM(CE50:CE55)</f>
        <v>15455159.539999999</v>
      </c>
      <c r="CF56" s="230">
        <f t="shared" si="242"/>
        <v>13971407.34</v>
      </c>
      <c r="CG56" s="229">
        <f t="shared" si="242"/>
        <v>6316699.2199999997</v>
      </c>
      <c r="CH56" s="230">
        <f t="shared" si="242"/>
        <v>5977900.6399999997</v>
      </c>
      <c r="CI56" s="229">
        <f t="shared" si="242"/>
        <v>4010257.09</v>
      </c>
      <c r="CJ56" s="230">
        <f t="shared" si="242"/>
        <v>3838977.4100000006</v>
      </c>
      <c r="CK56" s="264"/>
      <c r="CL56" s="229">
        <f t="shared" ref="CL56:CM56" si="243">SUM(CL50:CL55)</f>
        <v>5179462.3</v>
      </c>
      <c r="CM56" s="230">
        <f t="shared" si="243"/>
        <v>4983204.7100000009</v>
      </c>
      <c r="CN56" s="229">
        <f t="shared" ref="CN56:CO56" si="244">SUM(CN50:CN55)</f>
        <v>5394684.7699999996</v>
      </c>
      <c r="CO56" s="230">
        <f t="shared" si="244"/>
        <v>5218574.95</v>
      </c>
      <c r="CP56" s="229">
        <f t="shared" ref="CP56:CQ56" si="245">SUM(CP50:CP55)</f>
        <v>5520547.9399999995</v>
      </c>
      <c r="CQ56" s="230">
        <f t="shared" si="245"/>
        <v>5280883.0299999993</v>
      </c>
      <c r="CR56" s="229">
        <f t="shared" ref="CR56:CS56" si="246">SUM(CR50:CR55)</f>
        <v>6562038.2799999993</v>
      </c>
      <c r="CS56" s="230">
        <f t="shared" si="246"/>
        <v>6190917.1900000013</v>
      </c>
      <c r="CT56" s="229">
        <f t="shared" ref="CT56:CU56" si="247">SUM(CT50:CT55)</f>
        <v>6548161.7400000002</v>
      </c>
      <c r="CU56" s="230">
        <f t="shared" si="247"/>
        <v>6280349.7100000009</v>
      </c>
      <c r="CV56" s="229">
        <f t="shared" ref="CV56:CW56" si="248">SUM(CV50:CV55)</f>
        <v>9020600.4499999993</v>
      </c>
      <c r="CW56" s="230">
        <f t="shared" si="248"/>
        <v>8686113.370000001</v>
      </c>
      <c r="CX56" s="229">
        <f t="shared" ref="CX56:CY56" si="249">SUM(CX50:CX55)</f>
        <v>18227777.349999998</v>
      </c>
      <c r="CY56" s="230">
        <f t="shared" si="249"/>
        <v>17510193.159999996</v>
      </c>
      <c r="CZ56" s="229">
        <f t="shared" ref="CZ56:DA56" si="250">SUM(CZ50:CZ55)</f>
        <v>18884981.23</v>
      </c>
      <c r="DA56" s="230">
        <f t="shared" si="250"/>
        <v>18286918.969999999</v>
      </c>
      <c r="DB56" s="229">
        <f t="shared" ref="DB56:DC56" si="251">SUM(DB50:DB55)</f>
        <v>15421712.24</v>
      </c>
      <c r="DC56" s="230">
        <f t="shared" si="251"/>
        <v>14808275.32</v>
      </c>
      <c r="DD56" s="229">
        <f t="shared" ref="DD56:DE56" si="252">SUM(DD50:DD55)</f>
        <v>15690417.5</v>
      </c>
      <c r="DE56" s="230">
        <f t="shared" si="252"/>
        <v>14778356.029999999</v>
      </c>
      <c r="DF56" s="229">
        <f t="shared" ref="DF56:DG56" si="253">SUM(DF50:DF55)</f>
        <v>6918916.3000000017</v>
      </c>
      <c r="DG56" s="230">
        <f t="shared" si="253"/>
        <v>6558699.0800000019</v>
      </c>
      <c r="DH56" s="229">
        <f t="shared" ref="DH56:DI56" si="254">SUM(DH50:DH55)</f>
        <v>4830757.7299999995</v>
      </c>
      <c r="DI56" s="230">
        <f t="shared" si="254"/>
        <v>4432263.3599999994</v>
      </c>
      <c r="DJ56" s="264"/>
      <c r="DK56" s="229">
        <f t="shared" ref="DK56:DL56" si="255">SUM(DK50:DK55)</f>
        <v>5862465.6200000001</v>
      </c>
      <c r="DL56" s="230">
        <f t="shared" si="255"/>
        <v>5322799.8499999996</v>
      </c>
      <c r="DM56" s="229">
        <f t="shared" ref="DM56:DN56" si="256">SUM(DM50:DM55)</f>
        <v>6456084.1999999993</v>
      </c>
      <c r="DN56" s="230">
        <f t="shared" si="256"/>
        <v>5971442.5600000005</v>
      </c>
      <c r="DO56" s="229">
        <f t="shared" ref="DO56:DP56" si="257">SUM(DO50:DO55)</f>
        <v>6153029.9999999991</v>
      </c>
      <c r="DP56" s="230">
        <f t="shared" si="257"/>
        <v>5583361.3900000006</v>
      </c>
      <c r="DQ56" s="264"/>
      <c r="DR56" s="229">
        <f t="shared" ref="DR56:DS56" si="258">SUM(DR50:DR55)</f>
        <v>3753392.4299999997</v>
      </c>
      <c r="DS56" s="230">
        <f t="shared" si="258"/>
        <v>3304995.83</v>
      </c>
      <c r="DT56" s="229">
        <f t="shared" ref="DT56:DU56" si="259">SUM(DT50:DT55)</f>
        <v>1541053.5600000003</v>
      </c>
      <c r="DU56" s="230">
        <f t="shared" si="259"/>
        <v>1228376.24</v>
      </c>
      <c r="DV56" s="229">
        <f t="shared" ref="DV56:DW56" si="260">SUM(DV50:DV55)</f>
        <v>2743591.86</v>
      </c>
      <c r="DW56" s="230">
        <f t="shared" si="260"/>
        <v>2348460.2400000002</v>
      </c>
      <c r="DX56" s="264"/>
      <c r="DY56" s="229">
        <f t="shared" ref="DY56:DZ56" si="261">SUM(DY50:DY55)</f>
        <v>13267759.769999996</v>
      </c>
      <c r="DZ56" s="230">
        <f t="shared" si="261"/>
        <v>12289410.819999998</v>
      </c>
      <c r="EA56" s="229">
        <f t="shared" ref="EA56:EB56" si="262">SUM(EA50:EA55)</f>
        <v>19733343.899999999</v>
      </c>
      <c r="EB56" s="230">
        <f t="shared" si="262"/>
        <v>18323349.310000002</v>
      </c>
      <c r="EC56" s="229">
        <f t="shared" ref="EC56:ED56" si="263">SUM(EC50:EC55)</f>
        <v>18617664.640000001</v>
      </c>
      <c r="ED56" s="230">
        <f t="shared" si="263"/>
        <v>17243069.819999997</v>
      </c>
      <c r="EE56" s="264"/>
      <c r="EF56" s="229">
        <f t="shared" ref="EF56:EK56" si="264">SUM(EF50:EF55)</f>
        <v>19204755.66</v>
      </c>
      <c r="EG56" s="230">
        <f t="shared" si="264"/>
        <v>17143583.169999998</v>
      </c>
      <c r="EH56" s="229">
        <f t="shared" si="264"/>
        <v>9149493.3699999992</v>
      </c>
      <c r="EI56" s="230">
        <f t="shared" si="264"/>
        <v>8322445.4099999983</v>
      </c>
      <c r="EJ56" s="229">
        <f t="shared" si="264"/>
        <v>5913124.0599999987</v>
      </c>
      <c r="EK56" s="230">
        <f t="shared" si="264"/>
        <v>5364683.8499999987</v>
      </c>
      <c r="EL56" s="264"/>
      <c r="EM56" s="229">
        <f t="shared" ref="EM56:EN56" si="265">SUM(EM50:EM55)</f>
        <v>7435474.6299999999</v>
      </c>
      <c r="EN56" s="230">
        <f t="shared" si="265"/>
        <v>6537267.5800000001</v>
      </c>
      <c r="EO56" s="229">
        <f>SUM(EO50:EO55)</f>
        <v>9102151.2899999991</v>
      </c>
      <c r="EP56" s="230">
        <f>SUM(EP50:EP55)</f>
        <v>8417132.1500000004</v>
      </c>
      <c r="EQ56" s="229">
        <f>SUM(EQ50:EQ55)</f>
        <v>8531979.9900000002</v>
      </c>
      <c r="ER56" s="230">
        <f>SUM(ER50:ER55)</f>
        <v>7844034.8100000005</v>
      </c>
      <c r="ES56" s="264"/>
      <c r="ET56" s="229">
        <f t="shared" ref="ET56:EW56" si="266">SUM(ET50:ET55)</f>
        <v>11792633.189999999</v>
      </c>
      <c r="EU56" s="230">
        <f t="shared" si="266"/>
        <v>10781765.810000001</v>
      </c>
      <c r="EV56" s="229">
        <f t="shared" si="266"/>
        <v>9981517.2699999996</v>
      </c>
      <c r="EW56" s="230">
        <f t="shared" si="266"/>
        <v>9102363.5899999999</v>
      </c>
      <c r="EX56" s="229">
        <f>SUM(EX50:EX55)</f>
        <v>14814270.810000002</v>
      </c>
      <c r="EY56" s="230">
        <f>SUM(EY50:EY55)</f>
        <v>13702233.780000001</v>
      </c>
      <c r="EZ56" s="264"/>
      <c r="FA56" s="229">
        <f t="shared" ref="FA56:FF56" si="267">SUM(FA50:FA55)</f>
        <v>27979346.350000001</v>
      </c>
      <c r="FB56" s="230">
        <f t="shared" si="267"/>
        <v>25736086.259999998</v>
      </c>
      <c r="FC56" s="229">
        <f t="shared" si="267"/>
        <v>28820141.350000001</v>
      </c>
      <c r="FD56" s="230">
        <f t="shared" si="267"/>
        <v>26674616.129999995</v>
      </c>
      <c r="FE56" s="229">
        <f t="shared" si="267"/>
        <v>24932391.259999998</v>
      </c>
      <c r="FF56" s="230">
        <f t="shared" si="267"/>
        <v>23213285.609999999</v>
      </c>
      <c r="FG56" s="264"/>
      <c r="FH56" s="229">
        <f t="shared" ref="FH56:FM56" si="268">SUM(FH50:FH55)</f>
        <v>23114484.5</v>
      </c>
      <c r="FI56" s="230">
        <f t="shared" si="268"/>
        <v>20926763.779999997</v>
      </c>
      <c r="FJ56" s="229">
        <f t="shared" si="268"/>
        <v>12028973.83</v>
      </c>
      <c r="FK56" s="230">
        <f t="shared" si="268"/>
        <v>10771128.830000002</v>
      </c>
      <c r="FL56" s="229">
        <f t="shared" si="268"/>
        <v>7867493.4399999985</v>
      </c>
      <c r="FM56" s="230">
        <f t="shared" si="268"/>
        <v>7090617.3000000007</v>
      </c>
      <c r="FN56" s="229">
        <f t="shared" ref="FN56:FO56" si="269">SUM(FN50:FN55)</f>
        <v>10440938.67</v>
      </c>
      <c r="FO56" s="230">
        <f t="shared" si="269"/>
        <v>9537656.0500000007</v>
      </c>
      <c r="FP56" s="229">
        <f t="shared" ref="FP56:FQ56" si="270">SUM(FP50:FP55)</f>
        <v>10815908.130000001</v>
      </c>
      <c r="FQ56" s="230">
        <f t="shared" si="270"/>
        <v>10046175.119999999</v>
      </c>
      <c r="FR56" s="229">
        <f t="shared" ref="FR56:GN56" si="271">SUM(FR50:FR55)</f>
        <v>10883369.859999999</v>
      </c>
      <c r="FS56" s="230">
        <f t="shared" si="271"/>
        <v>10136141.809999999</v>
      </c>
      <c r="FT56" s="264"/>
      <c r="FU56" s="229">
        <f t="shared" si="271"/>
        <v>11212190.75</v>
      </c>
      <c r="FV56" s="230">
        <f t="shared" si="271"/>
        <v>10172985.859999999</v>
      </c>
      <c r="FW56" s="229">
        <f t="shared" si="271"/>
        <v>11067177.09</v>
      </c>
      <c r="FX56" s="230">
        <f t="shared" si="271"/>
        <v>10250114.529999999</v>
      </c>
      <c r="FY56" s="229">
        <f t="shared" si="271"/>
        <v>15793107.439999999</v>
      </c>
      <c r="FZ56" s="230">
        <f t="shared" si="271"/>
        <v>14677806.939999999</v>
      </c>
      <c r="GA56" s="264"/>
      <c r="GB56" s="229">
        <f t="shared" si="271"/>
        <v>26268947.900000002</v>
      </c>
      <c r="GC56" s="230">
        <f t="shared" si="271"/>
        <v>24337863.370000001</v>
      </c>
      <c r="GD56" s="229">
        <f t="shared" si="271"/>
        <v>27018469.649999999</v>
      </c>
      <c r="GE56" s="230">
        <f t="shared" si="271"/>
        <v>25136766.029999997</v>
      </c>
      <c r="GF56" s="229">
        <f t="shared" si="271"/>
        <v>24987518.560000002</v>
      </c>
      <c r="GG56" s="230">
        <f t="shared" si="271"/>
        <v>22941069.82</v>
      </c>
      <c r="GH56" s="264"/>
      <c r="GI56" s="229">
        <f t="shared" si="271"/>
        <v>23184490.769999992</v>
      </c>
      <c r="GJ56" s="230">
        <f t="shared" si="271"/>
        <v>20541788.050000001</v>
      </c>
      <c r="GK56" s="229">
        <f t="shared" si="271"/>
        <v>13363002.870000001</v>
      </c>
      <c r="GL56" s="230">
        <f t="shared" si="271"/>
        <v>11787585.200000001</v>
      </c>
      <c r="GM56" s="229">
        <f t="shared" si="271"/>
        <v>7566713.1600000001</v>
      </c>
      <c r="GN56" s="230">
        <f t="shared" si="271"/>
        <v>6750099.7400000002</v>
      </c>
      <c r="GO56" s="229">
        <f t="shared" ref="GO56:GT56" si="272">SUM(GO50:GO55)</f>
        <v>10503154.529999999</v>
      </c>
      <c r="GP56" s="230">
        <f t="shared" si="272"/>
        <v>9165392.0600000005</v>
      </c>
      <c r="GQ56" s="229">
        <f t="shared" si="272"/>
        <v>11917799.889999999</v>
      </c>
      <c r="GR56" s="230">
        <f t="shared" si="272"/>
        <v>10934456.690000001</v>
      </c>
      <c r="GS56" s="229">
        <f t="shared" si="272"/>
        <v>11617289.48</v>
      </c>
      <c r="GT56" s="230">
        <f t="shared" si="272"/>
        <v>10690811.529999999</v>
      </c>
      <c r="GU56" s="264"/>
      <c r="GV56" s="229">
        <f t="shared" ref="GV56:HA56" si="273">SUM(GV50:GV55)</f>
        <v>14811193.790000001</v>
      </c>
      <c r="GW56" s="230">
        <f t="shared" si="273"/>
        <v>13278180.439999999</v>
      </c>
      <c r="GX56" s="229">
        <f t="shared" si="273"/>
        <v>12721785.249999998</v>
      </c>
      <c r="GY56" s="230">
        <f t="shared" si="273"/>
        <v>11611914.719999999</v>
      </c>
      <c r="GZ56" s="229">
        <f t="shared" si="273"/>
        <v>18777951.09</v>
      </c>
      <c r="HA56" s="230">
        <f t="shared" si="273"/>
        <v>17176436.600000001</v>
      </c>
      <c r="HB56" s="264"/>
      <c r="HC56" s="229">
        <f t="shared" ref="HC56:HH56" si="274">SUM(HC50:HC55)</f>
        <v>30840430.550000004</v>
      </c>
      <c r="HD56" s="230">
        <f t="shared" si="274"/>
        <v>27645586.500000004</v>
      </c>
      <c r="HE56" s="229">
        <f t="shared" si="274"/>
        <v>33161705.869999997</v>
      </c>
      <c r="HF56" s="230">
        <f t="shared" si="274"/>
        <v>29976762.040000003</v>
      </c>
      <c r="HG56" s="229">
        <f t="shared" si="274"/>
        <v>25554774.319999997</v>
      </c>
      <c r="HH56" s="230">
        <f t="shared" si="274"/>
        <v>23421574.729999997</v>
      </c>
      <c r="HI56" s="264"/>
      <c r="HJ56" s="229">
        <f t="shared" ref="HJ56:HV56" si="275">SUM(HJ50:HJ55)</f>
        <v>30302403.880000006</v>
      </c>
      <c r="HK56" s="230">
        <f t="shared" si="275"/>
        <v>26450293.200000003</v>
      </c>
      <c r="HL56" s="229">
        <f t="shared" si="275"/>
        <v>15172035.290000001</v>
      </c>
      <c r="HM56" s="230">
        <f t="shared" si="275"/>
        <v>13599072.700000001</v>
      </c>
      <c r="HN56" s="229">
        <f t="shared" si="275"/>
        <v>8627227.879999999</v>
      </c>
      <c r="HO56" s="230">
        <f t="shared" si="275"/>
        <v>7772027.9799999995</v>
      </c>
      <c r="HP56" s="384"/>
      <c r="HQ56" s="229">
        <f t="shared" si="275"/>
        <v>11817737.27</v>
      </c>
      <c r="HR56" s="230">
        <f t="shared" si="275"/>
        <v>10326800.83</v>
      </c>
      <c r="HS56" s="229">
        <f t="shared" si="275"/>
        <v>12826133.460000001</v>
      </c>
      <c r="HT56" s="230">
        <f t="shared" si="275"/>
        <v>11908552.800000001</v>
      </c>
      <c r="HU56" s="229">
        <f t="shared" si="275"/>
        <v>12045777.779999999</v>
      </c>
      <c r="HV56" s="230">
        <f t="shared" si="275"/>
        <v>10943657.24</v>
      </c>
      <c r="HW56" s="264"/>
      <c r="HX56" s="229">
        <f t="shared" ref="HX56:IC56" si="276">SUM(HX50:HX55)</f>
        <v>14552497.210000001</v>
      </c>
      <c r="HY56" s="230">
        <f t="shared" si="276"/>
        <v>12969224.600000001</v>
      </c>
      <c r="HZ56" s="229">
        <f t="shared" si="276"/>
        <v>13661655.950000001</v>
      </c>
      <c r="IA56" s="230">
        <f t="shared" si="276"/>
        <v>12370751.359999999</v>
      </c>
      <c r="IB56" s="229">
        <f t="shared" si="276"/>
        <v>20673196.27</v>
      </c>
      <c r="IC56" s="230">
        <f t="shared" si="276"/>
        <v>18761278.280000001</v>
      </c>
      <c r="ID56" s="264"/>
      <c r="IE56" s="229">
        <f t="shared" ref="IE56:IJ56" si="277">SUM(IE50:IE55)</f>
        <v>34499242.68</v>
      </c>
      <c r="IF56" s="230">
        <f t="shared" si="277"/>
        <v>31065298.640000001</v>
      </c>
      <c r="IG56" s="229">
        <f t="shared" si="277"/>
        <v>0</v>
      </c>
      <c r="IH56" s="230">
        <f t="shared" si="277"/>
        <v>0</v>
      </c>
      <c r="II56" s="229">
        <f t="shared" si="277"/>
        <v>0</v>
      </c>
      <c r="IJ56" s="230">
        <f t="shared" si="277"/>
        <v>0</v>
      </c>
      <c r="IK56" s="264"/>
      <c r="IL56" s="229">
        <f t="shared" ref="IL56:IQ56" si="278">SUM(IL50:IL55)</f>
        <v>0</v>
      </c>
      <c r="IM56" s="230">
        <f t="shared" si="278"/>
        <v>0</v>
      </c>
      <c r="IN56" s="229">
        <f t="shared" si="278"/>
        <v>0</v>
      </c>
      <c r="IO56" s="230">
        <f t="shared" si="278"/>
        <v>0</v>
      </c>
      <c r="IP56" s="229">
        <f t="shared" si="278"/>
        <v>0</v>
      </c>
      <c r="IQ56" s="230">
        <f t="shared" si="278"/>
        <v>0</v>
      </c>
    </row>
    <row r="57" spans="1:251">
      <c r="A57" s="68"/>
      <c r="B57" s="162"/>
      <c r="C57" s="163"/>
      <c r="D57" s="162"/>
      <c r="E57" s="163"/>
      <c r="F57" s="162"/>
      <c r="G57" s="163"/>
      <c r="H57" s="40"/>
      <c r="I57" s="40"/>
      <c r="J57" s="162"/>
      <c r="K57" s="163"/>
      <c r="L57" s="162"/>
      <c r="M57" s="163"/>
      <c r="N57" s="153"/>
      <c r="O57" s="160"/>
      <c r="P57" s="161"/>
      <c r="Q57" s="162"/>
      <c r="R57" s="164"/>
      <c r="S57" s="165"/>
      <c r="T57" s="164"/>
      <c r="U57" s="165"/>
      <c r="V57" s="164"/>
      <c r="W57" s="165"/>
      <c r="X57" s="166"/>
      <c r="Y57" s="165"/>
      <c r="Z57" s="164"/>
      <c r="AA57" s="165"/>
      <c r="AB57" s="164"/>
      <c r="AC57" s="165"/>
      <c r="AD57" s="164"/>
      <c r="AE57" s="165"/>
      <c r="AF57" s="164"/>
      <c r="AG57" s="165"/>
      <c r="AH57" s="164"/>
      <c r="AI57" s="165"/>
      <c r="AJ57" s="164"/>
      <c r="AK57" s="165"/>
      <c r="AL57" s="164"/>
      <c r="AM57" s="264"/>
      <c r="AN57" s="165"/>
      <c r="AO57" s="164"/>
      <c r="AP57" s="165"/>
      <c r="AQ57" s="164"/>
      <c r="AR57" s="165"/>
      <c r="AS57" s="164"/>
      <c r="AT57" s="165"/>
      <c r="AU57" s="164"/>
      <c r="AV57" s="165"/>
      <c r="AW57" s="164"/>
      <c r="AX57" s="165"/>
      <c r="AY57" s="164"/>
      <c r="AZ57" s="165"/>
      <c r="BA57" s="164"/>
      <c r="BB57" s="165"/>
      <c r="BC57" s="164"/>
      <c r="BD57" s="165"/>
      <c r="BE57" s="164"/>
      <c r="BF57" s="165"/>
      <c r="BG57" s="164"/>
      <c r="BH57" s="165"/>
      <c r="BI57" s="164"/>
      <c r="BJ57" s="165"/>
      <c r="BK57" s="164"/>
      <c r="BL57" s="264"/>
      <c r="BM57" s="165"/>
      <c r="BN57" s="164"/>
      <c r="BO57" s="347"/>
      <c r="BP57" s="164"/>
      <c r="BQ57" s="347"/>
      <c r="BR57" s="164"/>
      <c r="BS57" s="347"/>
      <c r="BT57" s="164"/>
      <c r="BU57" s="347"/>
      <c r="BV57" s="164"/>
      <c r="BW57" s="347"/>
      <c r="BX57" s="164"/>
      <c r="BY57" s="347"/>
      <c r="BZ57" s="164"/>
      <c r="CA57" s="347"/>
      <c r="CB57" s="164"/>
      <c r="CC57" s="347"/>
      <c r="CD57" s="164"/>
      <c r="CE57" s="347"/>
      <c r="CF57" s="164"/>
      <c r="CG57" s="347"/>
      <c r="CH57" s="164"/>
      <c r="CI57" s="347"/>
      <c r="CJ57" s="164"/>
      <c r="CK57" s="264"/>
      <c r="CL57" s="347"/>
      <c r="CM57" s="164"/>
      <c r="CN57" s="347"/>
      <c r="CO57" s="164"/>
      <c r="CP57" s="347"/>
      <c r="CQ57" s="164"/>
      <c r="CR57" s="347"/>
      <c r="CS57" s="164"/>
      <c r="CT57" s="347"/>
      <c r="CU57" s="164"/>
      <c r="CV57" s="347"/>
      <c r="CW57" s="164"/>
      <c r="CX57" s="347"/>
      <c r="CY57" s="164"/>
      <c r="CZ57" s="347"/>
      <c r="DA57" s="164"/>
      <c r="DB57" s="347"/>
      <c r="DC57" s="164"/>
      <c r="DD57" s="347"/>
      <c r="DE57" s="164"/>
      <c r="DF57" s="347"/>
      <c r="DG57" s="164"/>
      <c r="DH57" s="347"/>
      <c r="DI57" s="164"/>
      <c r="DJ57" s="264"/>
      <c r="DK57" s="347"/>
      <c r="DL57" s="164"/>
      <c r="DM57" s="347"/>
      <c r="DN57" s="164"/>
      <c r="DO57" s="347"/>
      <c r="DP57" s="164"/>
      <c r="DQ57" s="264"/>
      <c r="DR57" s="347"/>
      <c r="DS57" s="164"/>
      <c r="DT57" s="347"/>
      <c r="DU57" s="164"/>
      <c r="DV57" s="347"/>
      <c r="DW57" s="164"/>
      <c r="DX57" s="264"/>
      <c r="DY57" s="347"/>
      <c r="DZ57" s="164"/>
      <c r="EA57" s="347"/>
      <c r="EB57" s="164"/>
      <c r="EC57" s="347"/>
      <c r="ED57" s="164"/>
      <c r="EE57" s="264"/>
      <c r="EF57" s="347"/>
      <c r="EG57" s="164"/>
      <c r="EH57" s="347"/>
      <c r="EI57" s="164"/>
      <c r="EJ57" s="347"/>
      <c r="EK57" s="164"/>
      <c r="EL57" s="264"/>
      <c r="EM57" s="347"/>
      <c r="EN57" s="164"/>
      <c r="EO57" s="347"/>
      <c r="EP57" s="164"/>
      <c r="EQ57" s="347"/>
      <c r="ER57" s="164"/>
      <c r="ES57" s="264"/>
      <c r="ET57" s="347"/>
      <c r="EU57" s="164"/>
      <c r="EV57" s="347"/>
      <c r="EW57" s="164"/>
      <c r="EX57" s="347"/>
      <c r="EY57" s="164"/>
      <c r="EZ57" s="264"/>
      <c r="FA57" s="347"/>
      <c r="FB57" s="164"/>
      <c r="FC57" s="347"/>
      <c r="FD57" s="164"/>
      <c r="FE57" s="347"/>
      <c r="FF57" s="164"/>
      <c r="FG57" s="264"/>
      <c r="FH57" s="347"/>
      <c r="FI57" s="164"/>
      <c r="FJ57" s="347"/>
      <c r="FK57" s="164"/>
      <c r="FL57" s="347"/>
      <c r="FM57" s="164"/>
      <c r="FN57" s="347"/>
      <c r="FO57" s="164"/>
      <c r="FP57" s="347"/>
      <c r="FQ57" s="164"/>
      <c r="FR57" s="347"/>
      <c r="FS57" s="164"/>
      <c r="FT57" s="264"/>
      <c r="FU57" s="347"/>
      <c r="FV57" s="164"/>
      <c r="FW57" s="347"/>
      <c r="FX57" s="164"/>
      <c r="FY57" s="347"/>
      <c r="FZ57" s="164"/>
      <c r="GA57" s="264"/>
      <c r="GB57" s="347"/>
      <c r="GC57" s="164"/>
      <c r="GD57" s="347"/>
      <c r="GE57" s="164"/>
      <c r="GF57" s="347"/>
      <c r="GG57" s="164"/>
      <c r="GH57" s="264"/>
      <c r="GI57" s="347"/>
      <c r="GJ57" s="164"/>
      <c r="GK57" s="347"/>
      <c r="GL57" s="164"/>
      <c r="GM57" s="347"/>
      <c r="GN57" s="164"/>
      <c r="GO57" s="347"/>
      <c r="GP57" s="164"/>
      <c r="GQ57" s="347"/>
      <c r="GR57" s="164"/>
      <c r="GS57" s="347"/>
      <c r="GT57" s="164"/>
      <c r="GU57" s="264"/>
      <c r="GV57" s="347"/>
      <c r="GW57" s="164"/>
      <c r="GX57" s="347"/>
      <c r="GY57" s="164"/>
      <c r="GZ57" s="347"/>
      <c r="HA57" s="164"/>
      <c r="HB57" s="264"/>
      <c r="HC57" s="347"/>
      <c r="HD57" s="164"/>
      <c r="HE57" s="347"/>
      <c r="HF57" s="164"/>
      <c r="HG57" s="347"/>
      <c r="HH57" s="164"/>
      <c r="HI57" s="264"/>
      <c r="HJ57" s="347"/>
      <c r="HK57" s="164"/>
      <c r="HL57" s="347"/>
      <c r="HM57" s="164"/>
      <c r="HN57" s="347"/>
      <c r="HO57" s="164"/>
      <c r="HP57" s="383"/>
      <c r="HQ57" s="347"/>
      <c r="HR57" s="164"/>
      <c r="HS57" s="347"/>
      <c r="HT57" s="164"/>
      <c r="HU57" s="347"/>
      <c r="HV57" s="164"/>
      <c r="HW57" s="264"/>
      <c r="HX57" s="347"/>
      <c r="HY57" s="164"/>
      <c r="HZ57" s="347"/>
      <c r="IA57" s="164"/>
      <c r="IB57" s="347"/>
      <c r="IC57" s="164"/>
      <c r="ID57" s="264"/>
      <c r="IE57" s="347"/>
      <c r="IF57" s="164"/>
      <c r="IG57" s="347"/>
      <c r="IH57" s="164"/>
      <c r="II57" s="347"/>
      <c r="IJ57" s="164"/>
      <c r="IK57" s="264"/>
      <c r="IL57" s="347"/>
      <c r="IM57" s="164"/>
      <c r="IN57" s="347"/>
      <c r="IO57" s="164"/>
      <c r="IP57" s="347"/>
      <c r="IQ57" s="164"/>
    </row>
    <row r="58" spans="1:251">
      <c r="A58" s="99" t="s">
        <v>101</v>
      </c>
      <c r="B58" s="233">
        <v>3317133</v>
      </c>
      <c r="C58" s="234">
        <v>3014952</v>
      </c>
      <c r="D58" s="233">
        <v>6073496</v>
      </c>
      <c r="E58" s="234">
        <v>5789171</v>
      </c>
      <c r="F58" s="233">
        <v>2036971</v>
      </c>
      <c r="G58" s="234">
        <v>1873532</v>
      </c>
      <c r="H58" s="100">
        <v>6216781</v>
      </c>
      <c r="I58" s="100">
        <v>5781137</v>
      </c>
      <c r="J58" s="233">
        <v>1294300</v>
      </c>
      <c r="K58" s="234">
        <v>1182246</v>
      </c>
      <c r="L58" s="233">
        <v>1465186</v>
      </c>
      <c r="M58" s="234">
        <v>1349944</v>
      </c>
      <c r="N58" s="153"/>
      <c r="O58" s="233">
        <v>3957606</v>
      </c>
      <c r="P58" s="234">
        <v>3727920</v>
      </c>
      <c r="Q58" s="233">
        <v>679580</v>
      </c>
      <c r="R58" s="235">
        <v>653969</v>
      </c>
      <c r="S58" s="236">
        <v>6205120</v>
      </c>
      <c r="T58" s="235">
        <v>5764095</v>
      </c>
      <c r="U58" s="236">
        <v>1832824</v>
      </c>
      <c r="V58" s="235">
        <v>1738875</v>
      </c>
      <c r="W58" s="236">
        <v>3020070</v>
      </c>
      <c r="X58" s="237">
        <v>2941180</v>
      </c>
      <c r="Y58" s="236">
        <v>1412417</v>
      </c>
      <c r="Z58" s="235">
        <v>1355160</v>
      </c>
      <c r="AA58" s="236">
        <v>1868628</v>
      </c>
      <c r="AB58" s="235">
        <v>1655858</v>
      </c>
      <c r="AC58" s="236">
        <v>7808100</v>
      </c>
      <c r="AD58" s="235">
        <v>7528374</v>
      </c>
      <c r="AE58" s="236">
        <v>5466050</v>
      </c>
      <c r="AF58" s="235">
        <v>5126919</v>
      </c>
      <c r="AG58" s="236">
        <v>4385675</v>
      </c>
      <c r="AH58" s="235">
        <v>4131369</v>
      </c>
      <c r="AI58" s="236">
        <v>1992963</v>
      </c>
      <c r="AJ58" s="235">
        <v>1843261</v>
      </c>
      <c r="AK58" s="236">
        <v>1672569</v>
      </c>
      <c r="AL58" s="235">
        <v>1455038</v>
      </c>
      <c r="AM58" s="264"/>
      <c r="AN58" s="236">
        <v>4389035</v>
      </c>
      <c r="AO58" s="235">
        <v>3987357</v>
      </c>
      <c r="AP58" s="236">
        <v>1182780</v>
      </c>
      <c r="AQ58" s="235">
        <v>1070826</v>
      </c>
      <c r="AR58" s="236">
        <v>6864873</v>
      </c>
      <c r="AS58" s="235">
        <v>6258756</v>
      </c>
      <c r="AT58" s="236">
        <v>2294427</v>
      </c>
      <c r="AU58" s="235">
        <v>2081362</v>
      </c>
      <c r="AV58" s="236">
        <v>2942183</v>
      </c>
      <c r="AW58" s="235">
        <v>2609490</v>
      </c>
      <c r="AX58" s="236">
        <v>1371214</v>
      </c>
      <c r="AY58" s="235">
        <v>1193650</v>
      </c>
      <c r="AZ58" s="236">
        <v>4424914</v>
      </c>
      <c r="BA58" s="235">
        <v>4007715</v>
      </c>
      <c r="BB58" s="236">
        <v>8485928</v>
      </c>
      <c r="BC58" s="235">
        <v>7557831</v>
      </c>
      <c r="BD58" s="236">
        <v>6919967</v>
      </c>
      <c r="BE58" s="235">
        <v>6612848</v>
      </c>
      <c r="BF58" s="236">
        <v>4371429</v>
      </c>
      <c r="BG58" s="235">
        <v>4104014</v>
      </c>
      <c r="BH58" s="236">
        <v>1536814</v>
      </c>
      <c r="BI58" s="235">
        <v>1419884</v>
      </c>
      <c r="BJ58" s="236">
        <v>2246086</v>
      </c>
      <c r="BK58" s="235">
        <v>2130598</v>
      </c>
      <c r="BL58" s="264"/>
      <c r="BM58" s="236">
        <v>5239971</v>
      </c>
      <c r="BN58" s="235">
        <v>4861669</v>
      </c>
      <c r="BO58" s="354">
        <v>4354097.63</v>
      </c>
      <c r="BP58" s="235">
        <v>4163246.1899999995</v>
      </c>
      <c r="BQ58" s="354">
        <v>5068830.080000001</v>
      </c>
      <c r="BR58" s="235">
        <v>4874089.9000000004</v>
      </c>
      <c r="BS58" s="354">
        <v>4988996.7200000007</v>
      </c>
      <c r="BT58" s="235">
        <v>4611581.5399999991</v>
      </c>
      <c r="BU58" s="354">
        <v>1824629.3</v>
      </c>
      <c r="BV58" s="235">
        <v>1422139.9800000002</v>
      </c>
      <c r="BW58" s="354">
        <v>2240179.8800000004</v>
      </c>
      <c r="BX58" s="235">
        <v>1951482.7099999997</v>
      </c>
      <c r="BY58" s="354">
        <v>5078506.6599999992</v>
      </c>
      <c r="BZ58" s="235">
        <v>4775552.3399999989</v>
      </c>
      <c r="CA58" s="354">
        <v>9833350.7599999979</v>
      </c>
      <c r="CB58" s="235">
        <v>9397025.870000001</v>
      </c>
      <c r="CC58" s="354">
        <v>8591328.4899999984</v>
      </c>
      <c r="CD58" s="235">
        <v>8016454.8099999996</v>
      </c>
      <c r="CE58" s="354">
        <v>5222430.7300000004</v>
      </c>
      <c r="CF58" s="235">
        <v>4716858.5400000019</v>
      </c>
      <c r="CG58" s="354">
        <v>3203358.4899999998</v>
      </c>
      <c r="CH58" s="235">
        <v>2955865.0100000007</v>
      </c>
      <c r="CI58" s="354">
        <v>2032440.43</v>
      </c>
      <c r="CJ58" s="235">
        <v>1813399.52</v>
      </c>
      <c r="CK58" s="264"/>
      <c r="CL58" s="354">
        <v>6629504.2899999991</v>
      </c>
      <c r="CM58" s="235">
        <v>6196604.3800000008</v>
      </c>
      <c r="CN58" s="354">
        <v>4916471.709999999</v>
      </c>
      <c r="CO58" s="235">
        <v>4719269.5199999996</v>
      </c>
      <c r="CP58" s="354">
        <v>5815149.1600000001</v>
      </c>
      <c r="CQ58" s="235">
        <v>5547348.7000000002</v>
      </c>
      <c r="CR58" s="354">
        <v>5057914.459999999</v>
      </c>
      <c r="CS58" s="235">
        <v>4812757.5399999991</v>
      </c>
      <c r="CT58" s="354">
        <v>1925878.5899999999</v>
      </c>
      <c r="CU58" s="235">
        <v>1740339.2299999997</v>
      </c>
      <c r="CV58" s="354">
        <v>1915768.1800000002</v>
      </c>
      <c r="CW58" s="235">
        <v>1659012.3099999998</v>
      </c>
      <c r="CX58" s="354">
        <v>5612193.7600000016</v>
      </c>
      <c r="CY58" s="235">
        <v>5262438.2500000009</v>
      </c>
      <c r="CZ58" s="354">
        <v>10877028.759999998</v>
      </c>
      <c r="DA58" s="235">
        <v>10560909.050000001</v>
      </c>
      <c r="DB58" s="354">
        <v>8559007.870000001</v>
      </c>
      <c r="DC58" s="235">
        <v>8332937.8000000007</v>
      </c>
      <c r="DD58" s="354">
        <v>5673930.5599999996</v>
      </c>
      <c r="DE58" s="235">
        <v>5414310.5700000003</v>
      </c>
      <c r="DF58" s="354">
        <v>3617798.87</v>
      </c>
      <c r="DG58" s="235">
        <v>3382742.6700000004</v>
      </c>
      <c r="DH58" s="354">
        <v>2208762.81</v>
      </c>
      <c r="DI58" s="235">
        <v>1989253.86</v>
      </c>
      <c r="DJ58" s="264"/>
      <c r="DK58" s="354">
        <v>7411777.330000001</v>
      </c>
      <c r="DL58" s="235">
        <v>6946055.3900000015</v>
      </c>
      <c r="DM58" s="354">
        <v>5753009.3999999985</v>
      </c>
      <c r="DN58" s="235">
        <v>5533419.879999999</v>
      </c>
      <c r="DO58" s="354">
        <v>8512590.1400000006</v>
      </c>
      <c r="DP58" s="235">
        <v>8015507.9000000004</v>
      </c>
      <c r="DQ58" s="264"/>
      <c r="DR58" s="354">
        <v>3237699.8699999996</v>
      </c>
      <c r="DS58" s="235">
        <v>2969542.23</v>
      </c>
      <c r="DT58" s="354">
        <v>194536.09000000003</v>
      </c>
      <c r="DU58" s="235">
        <v>50711.3</v>
      </c>
      <c r="DV58" s="354">
        <v>367931.97999999992</v>
      </c>
      <c r="DW58" s="235">
        <v>246315.55</v>
      </c>
      <c r="DX58" s="264"/>
      <c r="DY58" s="354">
        <v>3634185.7299999991</v>
      </c>
      <c r="DZ58" s="235">
        <v>3293359.28</v>
      </c>
      <c r="EA58" s="354">
        <v>7693428.6900000004</v>
      </c>
      <c r="EB58" s="235">
        <v>7110549.6900000004</v>
      </c>
      <c r="EC58" s="354">
        <v>7491964.4800000004</v>
      </c>
      <c r="ED58" s="235">
        <v>6222185.2400000012</v>
      </c>
      <c r="EE58" s="264"/>
      <c r="EF58" s="354">
        <v>6237093.9000000004</v>
      </c>
      <c r="EG58" s="235">
        <v>5613792.1099999994</v>
      </c>
      <c r="EH58" s="354">
        <v>4137864.2199999997</v>
      </c>
      <c r="EI58" s="235">
        <v>3658554.79</v>
      </c>
      <c r="EJ58" s="354">
        <v>2133269.7999999998</v>
      </c>
      <c r="EK58" s="235">
        <v>1977811.06</v>
      </c>
      <c r="EL58" s="264"/>
      <c r="EM58" s="354">
        <v>6272594.6099999994</v>
      </c>
      <c r="EN58" s="235">
        <v>5830371.2599999998</v>
      </c>
      <c r="EO58" s="354">
        <v>6224177.8399999999</v>
      </c>
      <c r="EP58" s="235">
        <v>5649492.1499999994</v>
      </c>
      <c r="EQ58" s="354">
        <v>7252873.0100000007</v>
      </c>
      <c r="ER58" s="235">
        <v>6640857.4199999999</v>
      </c>
      <c r="ES58" s="264"/>
      <c r="ET58" s="354">
        <v>6666242.5800000001</v>
      </c>
      <c r="EU58" s="235">
        <v>6182451.8200000003</v>
      </c>
      <c r="EV58" s="354">
        <v>2845413.2600000002</v>
      </c>
      <c r="EW58" s="235">
        <v>2580241.02</v>
      </c>
      <c r="EX58" s="354">
        <v>4036883.01</v>
      </c>
      <c r="EY58" s="235">
        <v>3662983.9699999997</v>
      </c>
      <c r="EZ58" s="264"/>
      <c r="FA58" s="354">
        <v>8627711.0199999996</v>
      </c>
      <c r="FB58" s="235">
        <v>8025899.3399999999</v>
      </c>
      <c r="FC58" s="354">
        <v>10272426.110000001</v>
      </c>
      <c r="FD58" s="235">
        <v>9600036.9299999997</v>
      </c>
      <c r="FE58" s="354">
        <v>7446243.9700000007</v>
      </c>
      <c r="FF58" s="235">
        <v>6727425.2199999997</v>
      </c>
      <c r="FG58" s="264"/>
      <c r="FH58" s="354">
        <v>7555432.4700000016</v>
      </c>
      <c r="FI58" s="235">
        <v>7074847.8000000007</v>
      </c>
      <c r="FJ58" s="354">
        <v>4422764.8099999996</v>
      </c>
      <c r="FK58" s="235">
        <v>4131589.18</v>
      </c>
      <c r="FL58" s="354">
        <v>3091481.3199999994</v>
      </c>
      <c r="FM58" s="235">
        <v>2874648.15</v>
      </c>
      <c r="FN58" s="354">
        <v>8616281.3599999994</v>
      </c>
      <c r="FO58" s="235">
        <v>8122044.959999999</v>
      </c>
      <c r="FP58" s="354">
        <v>6112273.6199999992</v>
      </c>
      <c r="FQ58" s="235">
        <v>5755358.870000001</v>
      </c>
      <c r="FR58" s="354">
        <v>10081383.319999997</v>
      </c>
      <c r="FS58" s="235">
        <v>9529556.4299999997</v>
      </c>
      <c r="FT58" s="264"/>
      <c r="FU58" s="354">
        <v>9541343.339999998</v>
      </c>
      <c r="FV58" s="235">
        <v>9035771.3899999969</v>
      </c>
      <c r="FW58" s="354">
        <v>2950657.8200000003</v>
      </c>
      <c r="FX58" s="235">
        <v>2687978.43</v>
      </c>
      <c r="FY58" s="354">
        <v>3845771.1999999997</v>
      </c>
      <c r="FZ58" s="235">
        <v>3490072.5700000003</v>
      </c>
      <c r="GA58" s="264"/>
      <c r="GB58" s="354">
        <v>9093703.4499999993</v>
      </c>
      <c r="GC58" s="235">
        <v>8387195.5299999993</v>
      </c>
      <c r="GD58" s="354">
        <v>14768085.709999993</v>
      </c>
      <c r="GE58" s="235">
        <v>14007068.819999998</v>
      </c>
      <c r="GF58" s="354">
        <v>11291205.65</v>
      </c>
      <c r="GG58" s="235">
        <v>10412404.720000001</v>
      </c>
      <c r="GH58" s="264"/>
      <c r="GI58" s="354">
        <v>9540543.3300000001</v>
      </c>
      <c r="GJ58" s="235">
        <v>8662846.5199999977</v>
      </c>
      <c r="GK58" s="354">
        <v>5611126.1499999985</v>
      </c>
      <c r="GL58" s="235">
        <v>5052264.4399999995</v>
      </c>
      <c r="GM58" s="354">
        <v>3046904.6200000006</v>
      </c>
      <c r="GN58" s="235">
        <v>2597472.6700000004</v>
      </c>
      <c r="GO58" s="354">
        <v>9364881.8900000025</v>
      </c>
      <c r="GP58" s="235">
        <v>8549235.0800000019</v>
      </c>
      <c r="GQ58" s="354">
        <v>8340610.5399999991</v>
      </c>
      <c r="GR58" s="235">
        <v>7790496.4999999991</v>
      </c>
      <c r="GS58" s="354">
        <v>10919654.869999999</v>
      </c>
      <c r="GT58" s="235">
        <v>10390698.709999997</v>
      </c>
      <c r="GU58" s="264"/>
      <c r="GV58" s="354">
        <v>10166486.029999999</v>
      </c>
      <c r="GW58" s="235">
        <v>9341896.9299999997</v>
      </c>
      <c r="GX58" s="354">
        <v>3162728.3200000003</v>
      </c>
      <c r="GY58" s="235">
        <v>2639160.19</v>
      </c>
      <c r="GZ58" s="354">
        <v>3450753.27</v>
      </c>
      <c r="HA58" s="235">
        <v>2876274.8899999997</v>
      </c>
      <c r="HB58" s="264"/>
      <c r="HC58" s="354">
        <v>10103376.66</v>
      </c>
      <c r="HD58" s="235">
        <v>9391669.290000001</v>
      </c>
      <c r="HE58" s="354">
        <v>14137931.819999997</v>
      </c>
      <c r="HF58" s="235">
        <v>13394774.399999999</v>
      </c>
      <c r="HG58" s="354">
        <v>10799468.809999999</v>
      </c>
      <c r="HH58" s="235">
        <v>10153252.360000001</v>
      </c>
      <c r="HI58" s="264"/>
      <c r="HJ58" s="354">
        <v>8188051.4199999999</v>
      </c>
      <c r="HK58" s="235">
        <v>7354725.0099999998</v>
      </c>
      <c r="HL58" s="354">
        <v>7363941.129999999</v>
      </c>
      <c r="HM58" s="235">
        <v>6258721.1499999985</v>
      </c>
      <c r="HN58" s="354">
        <v>3947409.23</v>
      </c>
      <c r="HO58" s="235">
        <v>3068269.3300000005</v>
      </c>
      <c r="HP58" s="383"/>
      <c r="HQ58" s="354">
        <v>10044836.010000002</v>
      </c>
      <c r="HR58" s="235">
        <v>9231219.459999999</v>
      </c>
      <c r="HS58" s="354">
        <v>9185917.9000000004</v>
      </c>
      <c r="HT58" s="235">
        <v>8516815.6199999992</v>
      </c>
      <c r="HU58" s="354">
        <v>12476059.109999999</v>
      </c>
      <c r="HV58" s="235">
        <v>11152038.439999999</v>
      </c>
      <c r="HW58" s="264"/>
      <c r="HX58" s="354">
        <v>14222242.399999999</v>
      </c>
      <c r="HY58" s="235">
        <v>13517050.239999995</v>
      </c>
      <c r="HZ58" s="354">
        <v>3818845.9399999995</v>
      </c>
      <c r="IA58" s="235">
        <v>3470935.89</v>
      </c>
      <c r="IB58" s="354">
        <v>4576729.7499999991</v>
      </c>
      <c r="IC58" s="235">
        <v>4000403.7500000005</v>
      </c>
      <c r="ID58" s="264"/>
      <c r="IE58" s="354">
        <v>10187773.699999997</v>
      </c>
      <c r="IF58" s="235">
        <v>9247411.0899999999</v>
      </c>
      <c r="IG58" s="354"/>
      <c r="IH58" s="235"/>
      <c r="II58" s="354"/>
      <c r="IJ58" s="235"/>
      <c r="IK58" s="264"/>
      <c r="IL58" s="354"/>
      <c r="IM58" s="235"/>
      <c r="IN58" s="354"/>
      <c r="IO58" s="235"/>
      <c r="IP58" s="354"/>
      <c r="IQ58" s="235"/>
    </row>
    <row r="59" spans="1:251">
      <c r="A59" s="99" t="s">
        <v>102</v>
      </c>
      <c r="B59" s="233">
        <v>93561</v>
      </c>
      <c r="C59" s="234">
        <v>93561</v>
      </c>
      <c r="D59" s="233">
        <v>60093</v>
      </c>
      <c r="E59" s="234">
        <v>59657</v>
      </c>
      <c r="F59" s="233">
        <v>54574</v>
      </c>
      <c r="G59" s="234">
        <v>52930</v>
      </c>
      <c r="H59" s="100">
        <v>109431</v>
      </c>
      <c r="I59" s="100">
        <v>109431</v>
      </c>
      <c r="J59" s="233">
        <v>19320</v>
      </c>
      <c r="K59" s="234">
        <v>18660</v>
      </c>
      <c r="L59" s="233">
        <v>31287</v>
      </c>
      <c r="M59" s="234">
        <v>31287</v>
      </c>
      <c r="N59" s="153"/>
      <c r="O59" s="233">
        <v>22294</v>
      </c>
      <c r="P59" s="234">
        <v>22294</v>
      </c>
      <c r="Q59" s="233">
        <v>5793</v>
      </c>
      <c r="R59" s="235">
        <v>5793</v>
      </c>
      <c r="S59" s="236">
        <v>8533</v>
      </c>
      <c r="T59" s="235">
        <v>8533</v>
      </c>
      <c r="U59" s="236">
        <v>8980</v>
      </c>
      <c r="V59" s="235">
        <v>8830</v>
      </c>
      <c r="W59" s="236">
        <v>16442</v>
      </c>
      <c r="X59" s="237">
        <v>16292</v>
      </c>
      <c r="Y59" s="236">
        <v>38675</v>
      </c>
      <c r="Z59" s="235">
        <v>38675</v>
      </c>
      <c r="AA59" s="236">
        <v>91142</v>
      </c>
      <c r="AB59" s="235">
        <v>91142</v>
      </c>
      <c r="AC59" s="236">
        <v>58842</v>
      </c>
      <c r="AD59" s="235">
        <v>58242</v>
      </c>
      <c r="AE59" s="236">
        <v>81869</v>
      </c>
      <c r="AF59" s="235">
        <v>81505</v>
      </c>
      <c r="AG59" s="236">
        <v>163815</v>
      </c>
      <c r="AH59" s="235">
        <v>163611</v>
      </c>
      <c r="AI59" s="236">
        <v>31791</v>
      </c>
      <c r="AJ59" s="235">
        <v>31641</v>
      </c>
      <c r="AK59" s="236">
        <v>26132</v>
      </c>
      <c r="AL59" s="235">
        <v>25975</v>
      </c>
      <c r="AM59" s="264"/>
      <c r="AN59" s="236">
        <v>2849</v>
      </c>
      <c r="AO59" s="235">
        <v>2849</v>
      </c>
      <c r="AP59" s="236">
        <v>16660</v>
      </c>
      <c r="AQ59" s="235">
        <v>16660</v>
      </c>
      <c r="AR59" s="236">
        <v>5265</v>
      </c>
      <c r="AS59" s="235">
        <v>5265</v>
      </c>
      <c r="AT59" s="236">
        <v>5386</v>
      </c>
      <c r="AU59" s="235">
        <v>5386</v>
      </c>
      <c r="AV59" s="236">
        <v>35442</v>
      </c>
      <c r="AW59" s="235">
        <v>35442</v>
      </c>
      <c r="AX59" s="236">
        <v>57177</v>
      </c>
      <c r="AY59" s="235">
        <v>57177</v>
      </c>
      <c r="AZ59" s="236">
        <v>108641</v>
      </c>
      <c r="BA59" s="235">
        <v>108341</v>
      </c>
      <c r="BB59" s="236">
        <v>76419</v>
      </c>
      <c r="BC59" s="235">
        <v>76419</v>
      </c>
      <c r="BD59" s="236">
        <v>87298</v>
      </c>
      <c r="BE59" s="235">
        <v>86248</v>
      </c>
      <c r="BF59" s="236">
        <v>156737</v>
      </c>
      <c r="BG59" s="235">
        <v>156737</v>
      </c>
      <c r="BH59" s="236">
        <v>81288</v>
      </c>
      <c r="BI59" s="235">
        <v>81288</v>
      </c>
      <c r="BJ59" s="236">
        <v>24188</v>
      </c>
      <c r="BK59" s="235">
        <v>19738</v>
      </c>
      <c r="BL59" s="264"/>
      <c r="BM59" s="236">
        <v>11077</v>
      </c>
      <c r="BN59" s="235">
        <v>11077</v>
      </c>
      <c r="BO59" s="354">
        <v>15639.089999999998</v>
      </c>
      <c r="BP59" s="235">
        <v>15639.089999999998</v>
      </c>
      <c r="BQ59" s="354">
        <v>12873.580000000002</v>
      </c>
      <c r="BR59" s="235">
        <v>12873.580000000002</v>
      </c>
      <c r="BS59" s="354">
        <v>13615.859999999999</v>
      </c>
      <c r="BT59" s="235">
        <v>13615.859999999999</v>
      </c>
      <c r="BU59" s="354">
        <v>24398.2</v>
      </c>
      <c r="BV59" s="235">
        <v>24398.2</v>
      </c>
      <c r="BW59" s="354">
        <v>42142.520000000004</v>
      </c>
      <c r="BX59" s="235">
        <v>42142.520000000004</v>
      </c>
      <c r="BY59" s="354">
        <v>65787.14</v>
      </c>
      <c r="BZ59" s="235">
        <v>65787.14</v>
      </c>
      <c r="CA59" s="354">
        <v>153100.51999999999</v>
      </c>
      <c r="CB59" s="235">
        <v>151600.51999999999</v>
      </c>
      <c r="CC59" s="354">
        <v>74624.900000000009</v>
      </c>
      <c r="CD59" s="235">
        <v>74624.900000000009</v>
      </c>
      <c r="CE59" s="354">
        <v>85954.49</v>
      </c>
      <c r="CF59" s="235">
        <v>85954.49</v>
      </c>
      <c r="CG59" s="354">
        <v>76944.42</v>
      </c>
      <c r="CH59" s="235">
        <v>76944.42</v>
      </c>
      <c r="CI59" s="354">
        <v>53815.199999999997</v>
      </c>
      <c r="CJ59" s="235">
        <v>53415.199999999997</v>
      </c>
      <c r="CK59" s="264"/>
      <c r="CL59" s="354">
        <v>10299.35</v>
      </c>
      <c r="CM59" s="235">
        <v>8574.35</v>
      </c>
      <c r="CN59" s="354">
        <v>6855.8600000000006</v>
      </c>
      <c r="CO59" s="235">
        <v>6855.8600000000006</v>
      </c>
      <c r="CP59" s="354">
        <v>9789.4599999999991</v>
      </c>
      <c r="CQ59" s="235">
        <v>9789.4599999999991</v>
      </c>
      <c r="CR59" s="354">
        <v>10827.24</v>
      </c>
      <c r="CS59" s="235">
        <v>10827.24</v>
      </c>
      <c r="CT59" s="354">
        <v>18784.599999999999</v>
      </c>
      <c r="CU59" s="235">
        <v>18784.599999999999</v>
      </c>
      <c r="CV59" s="354">
        <v>66680.670000000013</v>
      </c>
      <c r="CW59" s="235">
        <v>63880.670000000006</v>
      </c>
      <c r="CX59" s="354">
        <v>94941.020000000019</v>
      </c>
      <c r="CY59" s="235">
        <v>94941.020000000019</v>
      </c>
      <c r="CZ59" s="354">
        <v>111296.22</v>
      </c>
      <c r="DA59" s="235">
        <v>111296.22</v>
      </c>
      <c r="DB59" s="354">
        <v>72562.049999999988</v>
      </c>
      <c r="DC59" s="235">
        <v>72562.049999999988</v>
      </c>
      <c r="DD59" s="354">
        <v>85260.739999999991</v>
      </c>
      <c r="DE59" s="235">
        <v>84360.739999999991</v>
      </c>
      <c r="DF59" s="354">
        <v>39636.340000000004</v>
      </c>
      <c r="DG59" s="235">
        <v>30509.340000000004</v>
      </c>
      <c r="DH59" s="354">
        <v>45728.99</v>
      </c>
      <c r="DI59" s="235">
        <v>45728.99</v>
      </c>
      <c r="DJ59" s="264"/>
      <c r="DK59" s="354">
        <v>8630.58</v>
      </c>
      <c r="DL59" s="235">
        <v>8630.58</v>
      </c>
      <c r="DM59" s="354">
        <v>8880.83</v>
      </c>
      <c r="DN59" s="235">
        <v>8880.83</v>
      </c>
      <c r="DO59" s="354">
        <v>9999.19</v>
      </c>
      <c r="DP59" s="235">
        <v>9999.19</v>
      </c>
      <c r="DQ59" s="264"/>
      <c r="DR59" s="354">
        <v>18818.38</v>
      </c>
      <c r="DS59" s="235">
        <v>18818.38</v>
      </c>
      <c r="DT59" s="354">
        <v>10461.23</v>
      </c>
      <c r="DU59" s="235">
        <v>10461.23</v>
      </c>
      <c r="DV59" s="354">
        <v>23335.22</v>
      </c>
      <c r="DW59" s="235">
        <v>23335.22</v>
      </c>
      <c r="DX59" s="264"/>
      <c r="DY59" s="354">
        <v>67254.64</v>
      </c>
      <c r="DZ59" s="235">
        <v>67254.64</v>
      </c>
      <c r="EA59" s="354">
        <v>149692.79</v>
      </c>
      <c r="EB59" s="235">
        <v>149692.79</v>
      </c>
      <c r="EC59" s="354">
        <v>113132.89</v>
      </c>
      <c r="ED59" s="235">
        <v>108709.61</v>
      </c>
      <c r="EE59" s="264"/>
      <c r="EF59" s="354">
        <v>102853.70999999999</v>
      </c>
      <c r="EG59" s="235">
        <v>99313.709999999992</v>
      </c>
      <c r="EH59" s="354">
        <v>100925.37</v>
      </c>
      <c r="EI59" s="235">
        <v>92311.89</v>
      </c>
      <c r="EJ59" s="354">
        <v>30770.059999999998</v>
      </c>
      <c r="EK59" s="235">
        <v>30177.809999999998</v>
      </c>
      <c r="EL59" s="264"/>
      <c r="EM59" s="354">
        <v>29359.139999999996</v>
      </c>
      <c r="EN59" s="235">
        <v>26338.619999999995</v>
      </c>
      <c r="EO59" s="354">
        <v>30142.92</v>
      </c>
      <c r="EP59" s="235">
        <v>30142.92</v>
      </c>
      <c r="EQ59" s="354">
        <v>16579.89</v>
      </c>
      <c r="ER59" s="235">
        <v>16579.89</v>
      </c>
      <c r="ES59" s="264"/>
      <c r="ET59" s="354">
        <v>20956.02</v>
      </c>
      <c r="EU59" s="235">
        <v>20956.02</v>
      </c>
      <c r="EV59" s="354">
        <v>44807.67</v>
      </c>
      <c r="EW59" s="235">
        <v>43662.67</v>
      </c>
      <c r="EX59" s="354">
        <v>128222.85</v>
      </c>
      <c r="EY59" s="235">
        <v>126419.77000000002</v>
      </c>
      <c r="EZ59" s="264"/>
      <c r="FA59" s="354">
        <v>161008.61000000002</v>
      </c>
      <c r="FB59" s="235">
        <v>159437.36000000002</v>
      </c>
      <c r="FC59" s="354">
        <v>144510.43</v>
      </c>
      <c r="FD59" s="235">
        <v>143465.43</v>
      </c>
      <c r="FE59" s="354">
        <v>176024.02</v>
      </c>
      <c r="FF59" s="235">
        <v>173229.02</v>
      </c>
      <c r="FG59" s="264"/>
      <c r="FH59" s="354">
        <v>77797.11</v>
      </c>
      <c r="FI59" s="235">
        <v>75652.11</v>
      </c>
      <c r="FJ59" s="354">
        <v>18389.190000000002</v>
      </c>
      <c r="FK59" s="235">
        <v>14894.189999999999</v>
      </c>
      <c r="FL59" s="354">
        <v>53549.26</v>
      </c>
      <c r="FM59" s="235">
        <v>50604.26</v>
      </c>
      <c r="FN59" s="354">
        <v>8214.83</v>
      </c>
      <c r="FO59" s="235">
        <v>5978.83</v>
      </c>
      <c r="FP59" s="354">
        <v>3559</v>
      </c>
      <c r="FQ59" s="235">
        <v>2079</v>
      </c>
      <c r="FR59" s="354">
        <v>9787.84</v>
      </c>
      <c r="FS59" s="235">
        <v>8637.84</v>
      </c>
      <c r="FT59" s="264"/>
      <c r="FU59" s="354">
        <v>4971.2299999999996</v>
      </c>
      <c r="FV59" s="235">
        <v>4421.2299999999996</v>
      </c>
      <c r="FW59" s="354">
        <v>26259.599999999999</v>
      </c>
      <c r="FX59" s="235">
        <v>26253.599999999999</v>
      </c>
      <c r="FY59" s="354">
        <v>56407.89</v>
      </c>
      <c r="FZ59" s="235">
        <v>55307.89</v>
      </c>
      <c r="GA59" s="264"/>
      <c r="GB59" s="354">
        <v>111521.64</v>
      </c>
      <c r="GC59" s="235">
        <v>109671.64</v>
      </c>
      <c r="GD59" s="354">
        <v>135038.26999999999</v>
      </c>
      <c r="GE59" s="235">
        <v>131338.26999999999</v>
      </c>
      <c r="GF59" s="354">
        <v>124032.63000000002</v>
      </c>
      <c r="GG59" s="235">
        <v>118097.63000000002</v>
      </c>
      <c r="GH59" s="264"/>
      <c r="GI59" s="354">
        <v>100720.84000000001</v>
      </c>
      <c r="GJ59" s="235">
        <v>95920.840000000011</v>
      </c>
      <c r="GK59" s="354">
        <v>27646.29</v>
      </c>
      <c r="GL59" s="235">
        <v>23853.29</v>
      </c>
      <c r="GM59" s="354">
        <v>5279.17</v>
      </c>
      <c r="GN59" s="235">
        <v>1817.5</v>
      </c>
      <c r="GO59" s="354">
        <v>17831.190000000002</v>
      </c>
      <c r="GP59" s="235">
        <v>14581.19</v>
      </c>
      <c r="GQ59" s="354">
        <v>15202.82</v>
      </c>
      <c r="GR59" s="235">
        <v>7402.82</v>
      </c>
      <c r="GS59" s="354">
        <v>12911.82</v>
      </c>
      <c r="GT59" s="235">
        <v>12911.82</v>
      </c>
      <c r="GU59" s="264"/>
      <c r="GV59" s="354">
        <v>39040.600000000006</v>
      </c>
      <c r="GW59" s="235">
        <v>31890.600000000002</v>
      </c>
      <c r="GX59" s="354">
        <v>37967.74</v>
      </c>
      <c r="GY59" s="235">
        <v>34067.74</v>
      </c>
      <c r="GZ59" s="354">
        <v>75706.59</v>
      </c>
      <c r="HA59" s="235">
        <v>71156.59</v>
      </c>
      <c r="HB59" s="264"/>
      <c r="HC59" s="354">
        <v>129042.3</v>
      </c>
      <c r="HD59" s="235">
        <v>125792.3</v>
      </c>
      <c r="HE59" s="354">
        <v>161734.68</v>
      </c>
      <c r="HF59" s="235">
        <v>156864.68</v>
      </c>
      <c r="HG59" s="354">
        <v>111118.24</v>
      </c>
      <c r="HH59" s="235">
        <v>105918.24</v>
      </c>
      <c r="HI59" s="264"/>
      <c r="HJ59" s="354">
        <v>105349.65999999999</v>
      </c>
      <c r="HK59" s="235">
        <v>99174.659999999989</v>
      </c>
      <c r="HL59" s="354">
        <v>55404.7</v>
      </c>
      <c r="HM59" s="235">
        <v>50917.64</v>
      </c>
      <c r="HN59" s="354">
        <v>59268.869999999995</v>
      </c>
      <c r="HO59" s="235">
        <v>54068.869999999995</v>
      </c>
      <c r="HP59" s="383"/>
      <c r="HQ59" s="354">
        <v>19281.349999999999</v>
      </c>
      <c r="HR59" s="235">
        <v>14731.35</v>
      </c>
      <c r="HS59" s="354">
        <v>17438.73</v>
      </c>
      <c r="HT59" s="235">
        <v>12238.73</v>
      </c>
      <c r="HU59" s="354">
        <v>10354.280000000001</v>
      </c>
      <c r="HV59" s="235">
        <v>5804.2800000000007</v>
      </c>
      <c r="HW59" s="264"/>
      <c r="HX59" s="354">
        <v>15835.380000000001</v>
      </c>
      <c r="HY59" s="235">
        <v>11285.380000000001</v>
      </c>
      <c r="HZ59" s="354">
        <v>52873.23000000001</v>
      </c>
      <c r="IA59" s="235">
        <v>48973.229999999996</v>
      </c>
      <c r="IB59" s="354">
        <v>71852.66</v>
      </c>
      <c r="IC59" s="235">
        <v>69252.66</v>
      </c>
      <c r="ID59" s="264"/>
      <c r="IE59" s="354">
        <v>118831.98999999999</v>
      </c>
      <c r="IF59" s="235">
        <v>112613.66</v>
      </c>
      <c r="IG59" s="354"/>
      <c r="IH59" s="235"/>
      <c r="II59" s="354"/>
      <c r="IJ59" s="235"/>
      <c r="IK59" s="264"/>
      <c r="IL59" s="354"/>
      <c r="IM59" s="235"/>
      <c r="IN59" s="354"/>
      <c r="IO59" s="235"/>
      <c r="IP59" s="354"/>
      <c r="IQ59" s="235"/>
    </row>
    <row r="60" spans="1:251">
      <c r="A60" s="99" t="s">
        <v>103</v>
      </c>
      <c r="B60" s="233">
        <v>29643</v>
      </c>
      <c r="C60" s="234">
        <v>24707</v>
      </c>
      <c r="D60" s="233">
        <v>15879</v>
      </c>
      <c r="E60" s="234">
        <v>15879</v>
      </c>
      <c r="F60" s="233">
        <v>39275</v>
      </c>
      <c r="G60" s="234">
        <v>38658</v>
      </c>
      <c r="H60" s="100">
        <v>44399</v>
      </c>
      <c r="I60" s="100">
        <v>39799</v>
      </c>
      <c r="J60" s="233">
        <v>13886</v>
      </c>
      <c r="K60" s="234">
        <v>13649</v>
      </c>
      <c r="L60" s="233">
        <v>20397</v>
      </c>
      <c r="M60" s="234">
        <v>20313</v>
      </c>
      <c r="N60" s="153"/>
      <c r="O60" s="233">
        <v>21640</v>
      </c>
      <c r="P60" s="234">
        <v>21640</v>
      </c>
      <c r="Q60" s="233">
        <v>0</v>
      </c>
      <c r="R60" s="238">
        <v>0</v>
      </c>
      <c r="S60" s="239">
        <v>9848</v>
      </c>
      <c r="T60" s="235">
        <v>9682</v>
      </c>
      <c r="U60" s="236">
        <v>10869</v>
      </c>
      <c r="V60" s="235">
        <v>10569</v>
      </c>
      <c r="W60" s="236">
        <v>18083</v>
      </c>
      <c r="X60" s="237">
        <v>17583</v>
      </c>
      <c r="Y60" s="236">
        <v>12703</v>
      </c>
      <c r="Z60" s="235">
        <v>10941</v>
      </c>
      <c r="AA60" s="236">
        <v>9461</v>
      </c>
      <c r="AB60" s="235">
        <v>6711</v>
      </c>
      <c r="AC60" s="236">
        <v>42902</v>
      </c>
      <c r="AD60" s="235">
        <v>41980</v>
      </c>
      <c r="AE60" s="236">
        <v>27337</v>
      </c>
      <c r="AF60" s="235">
        <v>23332</v>
      </c>
      <c r="AG60" s="236">
        <v>37534</v>
      </c>
      <c r="AH60" s="235">
        <v>33489</v>
      </c>
      <c r="AI60" s="236">
        <v>22069</v>
      </c>
      <c r="AJ60" s="235">
        <v>22069</v>
      </c>
      <c r="AK60" s="236">
        <v>0</v>
      </c>
      <c r="AL60" s="235">
        <v>0</v>
      </c>
      <c r="AM60" s="264"/>
      <c r="AN60" s="236">
        <v>3145</v>
      </c>
      <c r="AO60" s="235">
        <v>3145</v>
      </c>
      <c r="AP60" s="236">
        <v>10259</v>
      </c>
      <c r="AQ60" s="235">
        <v>10175</v>
      </c>
      <c r="AR60" s="236">
        <v>13129</v>
      </c>
      <c r="AS60" s="235">
        <v>12133</v>
      </c>
      <c r="AT60" s="236">
        <v>18604</v>
      </c>
      <c r="AU60" s="235">
        <v>18305</v>
      </c>
      <c r="AV60" s="236">
        <v>1351</v>
      </c>
      <c r="AW60" s="235">
        <v>1351</v>
      </c>
      <c r="AX60" s="236"/>
      <c r="AY60" s="235"/>
      <c r="AZ60" s="236">
        <v>1680</v>
      </c>
      <c r="BA60" s="235">
        <v>1680</v>
      </c>
      <c r="BB60" s="236">
        <v>5848</v>
      </c>
      <c r="BC60" s="235">
        <v>5848</v>
      </c>
      <c r="BD60" s="236">
        <v>67015</v>
      </c>
      <c r="BE60" s="235">
        <v>62899</v>
      </c>
      <c r="BF60" s="236">
        <v>29219</v>
      </c>
      <c r="BG60" s="235">
        <v>28957</v>
      </c>
      <c r="BH60" s="236">
        <v>29336</v>
      </c>
      <c r="BI60" s="235">
        <v>27627</v>
      </c>
      <c r="BJ60" s="236">
        <v>5589</v>
      </c>
      <c r="BK60" s="235">
        <v>5055</v>
      </c>
      <c r="BL60" s="264"/>
      <c r="BM60" s="236">
        <v>2340</v>
      </c>
      <c r="BN60" s="235">
        <v>2340</v>
      </c>
      <c r="BO60" s="354">
        <v>5256</v>
      </c>
      <c r="BP60" s="235">
        <v>5256</v>
      </c>
      <c r="BQ60" s="354">
        <v>15315.11</v>
      </c>
      <c r="BR60" s="235">
        <v>11201.11</v>
      </c>
      <c r="BS60" s="354">
        <v>1499.99</v>
      </c>
      <c r="BT60" s="235">
        <v>1499.99</v>
      </c>
      <c r="BU60" s="354">
        <v>9502.619999999999</v>
      </c>
      <c r="BV60" s="235">
        <v>8315.619999999999</v>
      </c>
      <c r="BW60" s="354">
        <v>3095</v>
      </c>
      <c r="BX60" s="235">
        <v>3095</v>
      </c>
      <c r="BY60" s="368"/>
      <c r="BZ60" s="369"/>
      <c r="CA60" s="368"/>
      <c r="CB60" s="369"/>
      <c r="CC60" s="368"/>
      <c r="CD60" s="369"/>
      <c r="CE60" s="368"/>
      <c r="CF60" s="369"/>
      <c r="CG60" s="368"/>
      <c r="CH60" s="369"/>
      <c r="CI60" s="368"/>
      <c r="CJ60" s="369"/>
      <c r="CK60" s="264"/>
      <c r="CL60" s="368"/>
      <c r="CM60" s="369"/>
      <c r="CN60" s="368"/>
      <c r="CO60" s="369"/>
      <c r="CP60" s="368"/>
      <c r="CQ60" s="369"/>
      <c r="CR60" s="368"/>
      <c r="CS60" s="369"/>
      <c r="CT60" s="368"/>
      <c r="CU60" s="369"/>
      <c r="CV60" s="368"/>
      <c r="CW60" s="369"/>
      <c r="CX60" s="368"/>
      <c r="CY60" s="369"/>
      <c r="CZ60" s="368"/>
      <c r="DA60" s="369"/>
      <c r="DB60" s="368"/>
      <c r="DC60" s="369"/>
      <c r="DD60" s="368"/>
      <c r="DE60" s="369"/>
      <c r="DF60" s="368"/>
      <c r="DG60" s="369"/>
      <c r="DH60" s="368"/>
      <c r="DI60" s="369"/>
      <c r="DJ60" s="264"/>
      <c r="DK60" s="368"/>
      <c r="DL60" s="369"/>
      <c r="DM60" s="368"/>
      <c r="DN60" s="369"/>
      <c r="DO60" s="368"/>
      <c r="DP60" s="369"/>
      <c r="DQ60" s="264"/>
      <c r="DR60" s="368"/>
      <c r="DS60" s="369"/>
      <c r="DT60" s="368"/>
      <c r="DU60" s="369"/>
      <c r="DV60" s="368"/>
      <c r="DW60" s="369"/>
      <c r="DX60" s="264"/>
      <c r="DY60" s="368"/>
      <c r="DZ60" s="369"/>
      <c r="EA60" s="368"/>
      <c r="EB60" s="369"/>
      <c r="EC60" s="368"/>
      <c r="ED60" s="369"/>
      <c r="EE60" s="264"/>
      <c r="EF60" s="368"/>
      <c r="EG60" s="369"/>
      <c r="EH60" s="368"/>
      <c r="EI60" s="369"/>
      <c r="EJ60" s="368"/>
      <c r="EK60" s="369"/>
      <c r="EL60" s="264"/>
      <c r="EM60" s="368"/>
      <c r="EN60" s="369"/>
      <c r="EO60" s="368"/>
      <c r="EP60" s="369"/>
      <c r="EQ60" s="368"/>
      <c r="ER60" s="369"/>
      <c r="ES60" s="264"/>
      <c r="ET60" s="368"/>
      <c r="EU60" s="369"/>
      <c r="EV60" s="368"/>
      <c r="EW60" s="369"/>
      <c r="EX60" s="368"/>
      <c r="EY60" s="369"/>
      <c r="EZ60" s="264"/>
      <c r="FA60" s="368"/>
      <c r="FB60" s="369"/>
      <c r="FC60" s="368"/>
      <c r="FD60" s="369"/>
      <c r="FE60" s="368"/>
      <c r="FF60" s="369"/>
      <c r="FG60" s="264"/>
      <c r="FH60" s="368"/>
      <c r="FI60" s="369"/>
      <c r="FJ60" s="368"/>
      <c r="FK60" s="369"/>
      <c r="FL60" s="368"/>
      <c r="FM60" s="369"/>
      <c r="FN60" s="368"/>
      <c r="FO60" s="369"/>
      <c r="FP60" s="368"/>
      <c r="FQ60" s="369"/>
      <c r="FR60" s="368"/>
      <c r="FS60" s="369"/>
      <c r="FT60" s="264"/>
      <c r="FU60" s="368"/>
      <c r="FV60" s="369"/>
      <c r="FW60" s="368"/>
      <c r="FX60" s="369"/>
      <c r="FY60" s="368"/>
      <c r="FZ60" s="369"/>
      <c r="GA60" s="264"/>
      <c r="GB60" s="368"/>
      <c r="GC60" s="369"/>
      <c r="GD60" s="368"/>
      <c r="GE60" s="369"/>
      <c r="GF60" s="368"/>
      <c r="GG60" s="369"/>
      <c r="GH60" s="264"/>
      <c r="GI60" s="368"/>
      <c r="GJ60" s="369"/>
      <c r="GK60" s="368"/>
      <c r="GL60" s="369"/>
      <c r="GM60" s="368"/>
      <c r="GN60" s="369"/>
      <c r="GO60" s="368"/>
      <c r="GP60" s="369"/>
      <c r="GQ60" s="368"/>
      <c r="GR60" s="369"/>
      <c r="GS60" s="368"/>
      <c r="GT60" s="369"/>
      <c r="GU60" s="264"/>
      <c r="GV60" s="368"/>
      <c r="GW60" s="369"/>
      <c r="GX60" s="368"/>
      <c r="GY60" s="369"/>
      <c r="GZ60" s="368"/>
      <c r="HA60" s="369"/>
      <c r="HB60" s="264"/>
      <c r="HC60" s="368"/>
      <c r="HD60" s="369"/>
      <c r="HE60" s="368"/>
      <c r="HF60" s="369"/>
      <c r="HG60" s="368"/>
      <c r="HH60" s="369"/>
      <c r="HI60" s="264"/>
      <c r="HJ60" s="368"/>
      <c r="HK60" s="369"/>
      <c r="HL60" s="368"/>
      <c r="HM60" s="369"/>
      <c r="HN60" s="368"/>
      <c r="HO60" s="369"/>
      <c r="HP60" s="383"/>
      <c r="HQ60" s="368"/>
      <c r="HR60" s="369"/>
      <c r="HS60" s="368"/>
      <c r="HT60" s="369"/>
      <c r="HU60" s="368"/>
      <c r="HV60" s="369"/>
      <c r="HW60" s="264"/>
      <c r="HX60" s="368"/>
      <c r="HY60" s="369"/>
      <c r="HZ60" s="368"/>
      <c r="IA60" s="369"/>
      <c r="IB60" s="368"/>
      <c r="IC60" s="369"/>
      <c r="ID60" s="264"/>
      <c r="IE60" s="368"/>
      <c r="IF60" s="369"/>
      <c r="IG60" s="368"/>
      <c r="IH60" s="369"/>
      <c r="II60" s="368"/>
      <c r="IJ60" s="369"/>
      <c r="IK60" s="264"/>
      <c r="IL60" s="368"/>
      <c r="IM60" s="369"/>
      <c r="IN60" s="368"/>
      <c r="IO60" s="369"/>
      <c r="IP60" s="368"/>
      <c r="IQ60" s="369"/>
    </row>
    <row r="61" spans="1:251">
      <c r="A61" s="99" t="s">
        <v>104</v>
      </c>
      <c r="B61" s="233">
        <v>996347</v>
      </c>
      <c r="C61" s="234">
        <v>925916</v>
      </c>
      <c r="D61" s="233">
        <v>1375387</v>
      </c>
      <c r="E61" s="234">
        <v>1354673</v>
      </c>
      <c r="F61" s="233">
        <v>1096996</v>
      </c>
      <c r="G61" s="234">
        <v>1080218</v>
      </c>
      <c r="H61" s="100">
        <v>1314478</v>
      </c>
      <c r="I61" s="100">
        <v>1272188</v>
      </c>
      <c r="J61" s="233">
        <v>222826</v>
      </c>
      <c r="K61" s="234">
        <v>213757</v>
      </c>
      <c r="L61" s="233">
        <v>254162</v>
      </c>
      <c r="M61" s="234">
        <v>243363</v>
      </c>
      <c r="N61" s="153"/>
      <c r="O61" s="233">
        <v>99502</v>
      </c>
      <c r="P61" s="234">
        <v>85307</v>
      </c>
      <c r="Q61" s="233">
        <v>24046</v>
      </c>
      <c r="R61" s="235">
        <v>21750</v>
      </c>
      <c r="S61" s="236">
        <v>321340</v>
      </c>
      <c r="T61" s="235">
        <v>314430</v>
      </c>
      <c r="U61" s="236">
        <v>197760</v>
      </c>
      <c r="V61" s="235">
        <v>192406</v>
      </c>
      <c r="W61" s="236">
        <v>170406</v>
      </c>
      <c r="X61" s="237">
        <v>158687</v>
      </c>
      <c r="Y61" s="236">
        <v>311080</v>
      </c>
      <c r="Z61" s="235">
        <v>275621</v>
      </c>
      <c r="AA61" s="236">
        <v>1148878</v>
      </c>
      <c r="AB61" s="235">
        <v>1096930</v>
      </c>
      <c r="AC61" s="236">
        <v>1553148</v>
      </c>
      <c r="AD61" s="235">
        <v>1529034</v>
      </c>
      <c r="AE61" s="236">
        <v>1297442</v>
      </c>
      <c r="AF61" s="235">
        <v>1271100</v>
      </c>
      <c r="AG61" s="236">
        <v>1300526</v>
      </c>
      <c r="AH61" s="235">
        <v>1235931</v>
      </c>
      <c r="AI61" s="236">
        <v>323198</v>
      </c>
      <c r="AJ61" s="235">
        <v>308693</v>
      </c>
      <c r="AK61" s="236">
        <v>137935</v>
      </c>
      <c r="AL61" s="235">
        <v>128567</v>
      </c>
      <c r="AM61" s="264"/>
      <c r="AN61" s="236">
        <v>144569</v>
      </c>
      <c r="AO61" s="235">
        <v>132647</v>
      </c>
      <c r="AP61" s="236">
        <v>49821</v>
      </c>
      <c r="AQ61" s="235">
        <v>39779</v>
      </c>
      <c r="AR61" s="236">
        <v>257928</v>
      </c>
      <c r="AS61" s="235">
        <v>252556</v>
      </c>
      <c r="AT61" s="236">
        <v>298853</v>
      </c>
      <c r="AU61" s="235">
        <v>279321</v>
      </c>
      <c r="AV61" s="236">
        <v>151067</v>
      </c>
      <c r="AW61" s="235">
        <v>144307</v>
      </c>
      <c r="AX61" s="236">
        <v>304529</v>
      </c>
      <c r="AY61" s="235">
        <v>255565</v>
      </c>
      <c r="AZ61" s="236">
        <v>1108796</v>
      </c>
      <c r="BA61" s="235">
        <v>1063915</v>
      </c>
      <c r="BB61" s="236">
        <v>1625126</v>
      </c>
      <c r="BC61" s="235">
        <v>1608751</v>
      </c>
      <c r="BD61" s="236">
        <v>1724823</v>
      </c>
      <c r="BE61" s="235">
        <v>1702926</v>
      </c>
      <c r="BF61" s="236">
        <v>1546695</v>
      </c>
      <c r="BG61" s="235">
        <v>1490091</v>
      </c>
      <c r="BH61" s="236">
        <v>515696</v>
      </c>
      <c r="BI61" s="235">
        <v>506047</v>
      </c>
      <c r="BJ61" s="236">
        <v>111211</v>
      </c>
      <c r="BK61" s="235">
        <v>108575</v>
      </c>
      <c r="BL61" s="264"/>
      <c r="BM61" s="236">
        <v>196215</v>
      </c>
      <c r="BN61" s="235">
        <v>192078</v>
      </c>
      <c r="BO61" s="354">
        <v>360018.47000000003</v>
      </c>
      <c r="BP61" s="235">
        <v>265230.53000000003</v>
      </c>
      <c r="BQ61" s="354">
        <v>279580.56</v>
      </c>
      <c r="BR61" s="235">
        <v>252960.33</v>
      </c>
      <c r="BS61" s="354">
        <v>326358.81000000006</v>
      </c>
      <c r="BT61" s="235">
        <v>257165.33999999997</v>
      </c>
      <c r="BU61" s="354">
        <v>256676.12</v>
      </c>
      <c r="BV61" s="235">
        <v>209459.62</v>
      </c>
      <c r="BW61" s="354">
        <v>413168.28999999992</v>
      </c>
      <c r="BX61" s="235">
        <v>357314.29999999993</v>
      </c>
      <c r="BY61" s="354">
        <v>1423480.0000000002</v>
      </c>
      <c r="BZ61" s="235">
        <v>1295629.5900000005</v>
      </c>
      <c r="CA61" s="354">
        <v>1938091.4900000007</v>
      </c>
      <c r="CB61" s="235">
        <v>1887050.2700000007</v>
      </c>
      <c r="CC61" s="354">
        <v>2056820.02</v>
      </c>
      <c r="CD61" s="235">
        <v>1984519.7900000003</v>
      </c>
      <c r="CE61" s="354">
        <v>1526421.65</v>
      </c>
      <c r="CF61" s="235">
        <v>1469167.4</v>
      </c>
      <c r="CG61" s="354">
        <v>445818.72</v>
      </c>
      <c r="CH61" s="235">
        <v>424516.07999999996</v>
      </c>
      <c r="CI61" s="354">
        <v>195304.31000000003</v>
      </c>
      <c r="CJ61" s="235">
        <v>161995.39000000001</v>
      </c>
      <c r="CK61" s="264"/>
      <c r="CL61" s="354">
        <v>247289.15999999997</v>
      </c>
      <c r="CM61" s="235">
        <v>229433.8</v>
      </c>
      <c r="CN61" s="354">
        <v>136813.53</v>
      </c>
      <c r="CO61" s="235">
        <v>131643.70000000001</v>
      </c>
      <c r="CP61" s="354">
        <v>181870.93</v>
      </c>
      <c r="CQ61" s="235">
        <v>174498.33</v>
      </c>
      <c r="CR61" s="354">
        <v>404324.06999999995</v>
      </c>
      <c r="CS61" s="235">
        <v>396371.89</v>
      </c>
      <c r="CT61" s="354">
        <v>240825.48</v>
      </c>
      <c r="CU61" s="235">
        <v>232542.29000000004</v>
      </c>
      <c r="CV61" s="354">
        <v>456000.32000000007</v>
      </c>
      <c r="CW61" s="235">
        <v>426333.34</v>
      </c>
      <c r="CX61" s="354">
        <v>1547842.5499999998</v>
      </c>
      <c r="CY61" s="235">
        <v>1515662.7299999995</v>
      </c>
      <c r="CZ61" s="354">
        <v>1896329.1300000004</v>
      </c>
      <c r="DA61" s="235">
        <v>1866331.53</v>
      </c>
      <c r="DB61" s="354">
        <v>2061006.4100000001</v>
      </c>
      <c r="DC61" s="235">
        <v>2042732.0100000005</v>
      </c>
      <c r="DD61" s="354">
        <v>1814937.9600000004</v>
      </c>
      <c r="DE61" s="235">
        <v>1770233.5700000003</v>
      </c>
      <c r="DF61" s="354">
        <v>659540.01</v>
      </c>
      <c r="DG61" s="235">
        <v>645779.72000000009</v>
      </c>
      <c r="DH61" s="354">
        <v>160136.44</v>
      </c>
      <c r="DI61" s="235">
        <v>146116.48000000001</v>
      </c>
      <c r="DJ61" s="264"/>
      <c r="DK61" s="354">
        <v>195286.72</v>
      </c>
      <c r="DL61" s="235">
        <v>174567.40999999997</v>
      </c>
      <c r="DM61" s="354">
        <v>194286.57</v>
      </c>
      <c r="DN61" s="235">
        <v>185102.56</v>
      </c>
      <c r="DO61" s="354">
        <v>526896.65</v>
      </c>
      <c r="DP61" s="235">
        <v>450464.66</v>
      </c>
      <c r="DQ61" s="264"/>
      <c r="DR61" s="354">
        <v>155289.33999999997</v>
      </c>
      <c r="DS61" s="235">
        <v>148809.77999999997</v>
      </c>
      <c r="DT61" s="354">
        <v>92110.399999999994</v>
      </c>
      <c r="DU61" s="235">
        <v>80220.259999999995</v>
      </c>
      <c r="DV61" s="354">
        <v>477399.75999999989</v>
      </c>
      <c r="DW61" s="235">
        <v>434415.52999999997</v>
      </c>
      <c r="DX61" s="264"/>
      <c r="DY61" s="354">
        <v>1496344.48</v>
      </c>
      <c r="DZ61" s="235">
        <v>1439816.1100000003</v>
      </c>
      <c r="EA61" s="354">
        <v>2313467.38</v>
      </c>
      <c r="EB61" s="235">
        <v>2286683.8199999998</v>
      </c>
      <c r="EC61" s="354">
        <v>2247646.3400000003</v>
      </c>
      <c r="ED61" s="235">
        <v>2215393.06</v>
      </c>
      <c r="EE61" s="264"/>
      <c r="EF61" s="354">
        <v>2013158.3799999997</v>
      </c>
      <c r="EG61" s="235">
        <v>1959686.1099999999</v>
      </c>
      <c r="EH61" s="354">
        <v>822603.37999999989</v>
      </c>
      <c r="EI61" s="235">
        <v>803525.49999999988</v>
      </c>
      <c r="EJ61" s="354">
        <v>238864.82</v>
      </c>
      <c r="EK61" s="235">
        <v>225360.57</v>
      </c>
      <c r="EL61" s="264"/>
      <c r="EM61" s="354">
        <v>275812.52999999997</v>
      </c>
      <c r="EN61" s="235">
        <v>261390.59999999998</v>
      </c>
      <c r="EO61" s="354">
        <v>425837.12</v>
      </c>
      <c r="EP61" s="235">
        <v>408520.33</v>
      </c>
      <c r="EQ61" s="354">
        <v>385642.32</v>
      </c>
      <c r="ER61" s="235">
        <v>376086.34</v>
      </c>
      <c r="ES61" s="264"/>
      <c r="ET61" s="354">
        <v>560076.03</v>
      </c>
      <c r="EU61" s="235">
        <v>532757.29</v>
      </c>
      <c r="EV61" s="354">
        <v>470133.32</v>
      </c>
      <c r="EW61" s="235">
        <v>451762.10999999993</v>
      </c>
      <c r="EX61" s="354">
        <v>678663.33000000007</v>
      </c>
      <c r="EY61" s="235">
        <v>640357.7300000001</v>
      </c>
      <c r="EZ61" s="264"/>
      <c r="FA61" s="354">
        <v>1906734.2000000004</v>
      </c>
      <c r="FB61" s="235">
        <v>1874927.7100000004</v>
      </c>
      <c r="FC61" s="354">
        <v>2859525.810000001</v>
      </c>
      <c r="FD61" s="235">
        <v>2825765.1200000015</v>
      </c>
      <c r="FE61" s="354">
        <v>2393886.77</v>
      </c>
      <c r="FF61" s="235">
        <v>2368952.64</v>
      </c>
      <c r="FG61" s="264"/>
      <c r="FH61" s="354">
        <v>2340544.54</v>
      </c>
      <c r="FI61" s="235">
        <v>2268692.6799999997</v>
      </c>
      <c r="FJ61" s="354">
        <v>820822.47000000009</v>
      </c>
      <c r="FK61" s="235">
        <v>814215.08000000019</v>
      </c>
      <c r="FL61" s="354">
        <v>258368.27</v>
      </c>
      <c r="FM61" s="235">
        <v>249745.02</v>
      </c>
      <c r="FN61" s="354">
        <v>286681.09000000003</v>
      </c>
      <c r="FO61" s="235">
        <v>276951.09000000003</v>
      </c>
      <c r="FP61" s="354">
        <v>408300.05</v>
      </c>
      <c r="FQ61" s="235">
        <v>396257.95</v>
      </c>
      <c r="FR61" s="354">
        <v>376367.13000000006</v>
      </c>
      <c r="FS61" s="235">
        <v>370640.42</v>
      </c>
      <c r="FT61" s="264"/>
      <c r="FU61" s="354">
        <v>489562.59000000008</v>
      </c>
      <c r="FV61" s="235">
        <v>468323.77000000008</v>
      </c>
      <c r="FW61" s="354">
        <v>384884.73</v>
      </c>
      <c r="FX61" s="235">
        <v>379131.36</v>
      </c>
      <c r="FY61" s="354">
        <v>617223.19000000006</v>
      </c>
      <c r="FZ61" s="235">
        <v>577349.54</v>
      </c>
      <c r="GA61" s="264"/>
      <c r="GB61" s="354">
        <v>1705116.28</v>
      </c>
      <c r="GC61" s="235">
        <v>1626243.62</v>
      </c>
      <c r="GD61" s="354">
        <v>2724671.43</v>
      </c>
      <c r="GE61" s="235">
        <v>2702488.5900000003</v>
      </c>
      <c r="GF61" s="354">
        <v>2691627.02</v>
      </c>
      <c r="GG61" s="235">
        <v>2675019.35</v>
      </c>
      <c r="GH61" s="264"/>
      <c r="GI61" s="354">
        <v>2614843.4699999993</v>
      </c>
      <c r="GJ61" s="235">
        <v>2545349.8099999996</v>
      </c>
      <c r="GK61" s="354">
        <v>620338.70000000007</v>
      </c>
      <c r="GL61" s="235">
        <v>611162.70000000007</v>
      </c>
      <c r="GM61" s="354">
        <v>270071.32999999996</v>
      </c>
      <c r="GN61" s="235">
        <v>263062.43</v>
      </c>
      <c r="GO61" s="354">
        <v>397440.9</v>
      </c>
      <c r="GP61" s="235">
        <v>383448.54000000004</v>
      </c>
      <c r="GQ61" s="354">
        <v>319741.00999999995</v>
      </c>
      <c r="GR61" s="235">
        <v>315797.00999999995</v>
      </c>
      <c r="GS61" s="354">
        <v>343597.27999999997</v>
      </c>
      <c r="GT61" s="235">
        <v>339530.27999999997</v>
      </c>
      <c r="GU61" s="264"/>
      <c r="GV61" s="354">
        <v>526187.4</v>
      </c>
      <c r="GW61" s="235">
        <v>506009.52999999991</v>
      </c>
      <c r="GX61" s="354">
        <v>355997.29</v>
      </c>
      <c r="GY61" s="235">
        <v>352490.36</v>
      </c>
      <c r="GZ61" s="354">
        <v>898766.95999999985</v>
      </c>
      <c r="HA61" s="235">
        <v>863437.70999999985</v>
      </c>
      <c r="HB61" s="264"/>
      <c r="HC61" s="354">
        <v>2409748.39</v>
      </c>
      <c r="HD61" s="235">
        <v>2363959.5100000007</v>
      </c>
      <c r="HE61" s="354">
        <v>2495779.9500000007</v>
      </c>
      <c r="HF61" s="235">
        <v>2462494.8100000005</v>
      </c>
      <c r="HG61" s="354">
        <v>2487113.25</v>
      </c>
      <c r="HH61" s="235">
        <v>2417468.7800000007</v>
      </c>
      <c r="HI61" s="264"/>
      <c r="HJ61" s="354">
        <v>2423429.2799999998</v>
      </c>
      <c r="HK61" s="235">
        <v>2300518.3800000004</v>
      </c>
      <c r="HL61" s="354">
        <v>1006998.69</v>
      </c>
      <c r="HM61" s="235">
        <v>929267.91999999993</v>
      </c>
      <c r="HN61" s="354">
        <v>236322.43000000002</v>
      </c>
      <c r="HO61" s="235">
        <v>233159.44000000003</v>
      </c>
      <c r="HP61" s="383"/>
      <c r="HQ61" s="354">
        <v>536617.44000000006</v>
      </c>
      <c r="HR61" s="235">
        <v>476563.92999999993</v>
      </c>
      <c r="HS61" s="354">
        <v>476247.48</v>
      </c>
      <c r="HT61" s="235">
        <v>465926.04</v>
      </c>
      <c r="HU61" s="354">
        <v>423461.62999999995</v>
      </c>
      <c r="HV61" s="235">
        <v>393150.08</v>
      </c>
      <c r="HW61" s="264"/>
      <c r="HX61" s="354">
        <v>764527.46</v>
      </c>
      <c r="HY61" s="235">
        <v>711048.15000000014</v>
      </c>
      <c r="HZ61" s="354">
        <v>461440.31999999995</v>
      </c>
      <c r="IA61" s="235">
        <v>431232.01</v>
      </c>
      <c r="IB61" s="354">
        <v>878922.73</v>
      </c>
      <c r="IC61" s="235">
        <v>830527.77999999991</v>
      </c>
      <c r="ID61" s="264"/>
      <c r="IE61" s="354">
        <v>2734253.02</v>
      </c>
      <c r="IF61" s="235">
        <v>2572546.9600000004</v>
      </c>
      <c r="IG61" s="354"/>
      <c r="IH61" s="235"/>
      <c r="II61" s="354"/>
      <c r="IJ61" s="235"/>
      <c r="IK61" s="264"/>
      <c r="IL61" s="354"/>
      <c r="IM61" s="235"/>
      <c r="IN61" s="354"/>
      <c r="IO61" s="235"/>
      <c r="IP61" s="354"/>
      <c r="IQ61" s="235"/>
    </row>
    <row r="62" spans="1:251" ht="13.5" thickBot="1">
      <c r="A62" s="99" t="s">
        <v>105</v>
      </c>
      <c r="B62" s="233">
        <v>563090</v>
      </c>
      <c r="C62" s="234">
        <v>469258</v>
      </c>
      <c r="D62" s="233">
        <v>362487</v>
      </c>
      <c r="E62" s="234">
        <v>337801</v>
      </c>
      <c r="F62" s="233">
        <v>516910</v>
      </c>
      <c r="G62" s="234">
        <v>444594</v>
      </c>
      <c r="H62" s="100">
        <v>448917</v>
      </c>
      <c r="I62" s="100">
        <v>403132</v>
      </c>
      <c r="J62" s="233">
        <v>303848</v>
      </c>
      <c r="K62" s="234">
        <v>272885</v>
      </c>
      <c r="L62" s="233">
        <v>189040</v>
      </c>
      <c r="M62" s="234">
        <v>170695</v>
      </c>
      <c r="N62" s="153"/>
      <c r="O62" s="240">
        <v>208024</v>
      </c>
      <c r="P62" s="241">
        <v>181676</v>
      </c>
      <c r="Q62" s="233">
        <v>138921</v>
      </c>
      <c r="R62" s="235">
        <v>127438</v>
      </c>
      <c r="S62" s="236">
        <v>188169</v>
      </c>
      <c r="T62" s="235">
        <v>173204</v>
      </c>
      <c r="U62" s="236">
        <v>111886</v>
      </c>
      <c r="V62" s="235">
        <v>92699</v>
      </c>
      <c r="W62" s="236">
        <v>270162</v>
      </c>
      <c r="X62" s="237">
        <v>232568</v>
      </c>
      <c r="Y62" s="236">
        <v>298268</v>
      </c>
      <c r="Z62" s="235">
        <v>254547</v>
      </c>
      <c r="AA62" s="236">
        <v>530798</v>
      </c>
      <c r="AB62" s="235">
        <v>475243</v>
      </c>
      <c r="AC62" s="236">
        <v>515800</v>
      </c>
      <c r="AD62" s="235">
        <v>481232</v>
      </c>
      <c r="AE62" s="236">
        <v>547398</v>
      </c>
      <c r="AF62" s="235">
        <v>477373</v>
      </c>
      <c r="AG62" s="236">
        <v>580266</v>
      </c>
      <c r="AH62" s="235">
        <v>525869</v>
      </c>
      <c r="AI62" s="236">
        <v>312212</v>
      </c>
      <c r="AJ62" s="235">
        <v>282726</v>
      </c>
      <c r="AK62" s="236">
        <v>190223</v>
      </c>
      <c r="AL62" s="235">
        <v>169648</v>
      </c>
      <c r="AM62" s="264"/>
      <c r="AN62" s="236">
        <v>179118</v>
      </c>
      <c r="AO62" s="235">
        <v>155852</v>
      </c>
      <c r="AP62" s="236">
        <v>188154</v>
      </c>
      <c r="AQ62" s="235">
        <v>173650</v>
      </c>
      <c r="AR62" s="236">
        <v>125388</v>
      </c>
      <c r="AS62" s="235">
        <v>114469</v>
      </c>
      <c r="AT62" s="236">
        <v>169873</v>
      </c>
      <c r="AU62" s="235">
        <v>139848</v>
      </c>
      <c r="AV62" s="236">
        <v>84443</v>
      </c>
      <c r="AW62" s="235">
        <v>80301</v>
      </c>
      <c r="AX62" s="236">
        <v>393355</v>
      </c>
      <c r="AY62" s="235">
        <v>342551</v>
      </c>
      <c r="AZ62" s="236">
        <v>236923</v>
      </c>
      <c r="BA62" s="235">
        <v>205572</v>
      </c>
      <c r="BB62" s="236">
        <v>909170</v>
      </c>
      <c r="BC62" s="235">
        <v>849313</v>
      </c>
      <c r="BD62" s="236">
        <v>532983</v>
      </c>
      <c r="BE62" s="235">
        <v>489598</v>
      </c>
      <c r="BF62" s="236">
        <v>687575</v>
      </c>
      <c r="BG62" s="235">
        <v>566469</v>
      </c>
      <c r="BH62" s="236">
        <v>367455</v>
      </c>
      <c r="BI62" s="235">
        <v>340668</v>
      </c>
      <c r="BJ62" s="236">
        <v>260949</v>
      </c>
      <c r="BK62" s="235">
        <v>221915</v>
      </c>
      <c r="BL62" s="264"/>
      <c r="BM62" s="236">
        <v>273232</v>
      </c>
      <c r="BN62" s="235">
        <v>242492</v>
      </c>
      <c r="BO62" s="354">
        <v>166395.14000000001</v>
      </c>
      <c r="BP62" s="235">
        <v>148169.38</v>
      </c>
      <c r="BQ62" s="354">
        <v>159595.69</v>
      </c>
      <c r="BR62" s="235">
        <v>145462.21</v>
      </c>
      <c r="BS62" s="354">
        <v>202049.27000000002</v>
      </c>
      <c r="BT62" s="235">
        <v>163654.60999999999</v>
      </c>
      <c r="BU62" s="354">
        <v>200114.68</v>
      </c>
      <c r="BV62" s="235">
        <v>184684.09</v>
      </c>
      <c r="BW62" s="354">
        <v>281838.13</v>
      </c>
      <c r="BX62" s="235">
        <v>254115.38</v>
      </c>
      <c r="BY62" s="354">
        <v>730064.00999999989</v>
      </c>
      <c r="BZ62" s="235">
        <v>648120.66999999993</v>
      </c>
      <c r="CA62" s="354">
        <v>660612.82000000007</v>
      </c>
      <c r="CB62" s="235">
        <v>627240.57000000007</v>
      </c>
      <c r="CC62" s="354">
        <v>634271.27</v>
      </c>
      <c r="CD62" s="235">
        <v>572219.16</v>
      </c>
      <c r="CE62" s="354">
        <v>700364.41</v>
      </c>
      <c r="CF62" s="235">
        <v>607054.73</v>
      </c>
      <c r="CG62" s="354">
        <v>669067.33000000007</v>
      </c>
      <c r="CH62" s="235">
        <v>595730.70000000007</v>
      </c>
      <c r="CI62" s="354">
        <v>232557.22</v>
      </c>
      <c r="CJ62" s="235">
        <v>214610.98</v>
      </c>
      <c r="CK62" s="264"/>
      <c r="CL62" s="354">
        <v>206848.25999999998</v>
      </c>
      <c r="CM62" s="235">
        <v>156801.47</v>
      </c>
      <c r="CN62" s="354">
        <v>176851</v>
      </c>
      <c r="CO62" s="235">
        <v>162470.15</v>
      </c>
      <c r="CP62" s="354">
        <v>163472.17000000001</v>
      </c>
      <c r="CQ62" s="235">
        <v>153369.99000000002</v>
      </c>
      <c r="CR62" s="354">
        <v>203885.33</v>
      </c>
      <c r="CS62" s="235">
        <v>164881.42999999996</v>
      </c>
      <c r="CT62" s="354">
        <v>240448.37000000002</v>
      </c>
      <c r="CU62" s="235">
        <v>215612.44</v>
      </c>
      <c r="CV62" s="354">
        <v>397998.3</v>
      </c>
      <c r="CW62" s="235">
        <v>352915.15000000008</v>
      </c>
      <c r="CX62" s="354">
        <v>625285.75999999989</v>
      </c>
      <c r="CY62" s="235">
        <v>544073.72</v>
      </c>
      <c r="CZ62" s="354">
        <v>745449.37999999989</v>
      </c>
      <c r="DA62" s="235">
        <v>707839.80999999982</v>
      </c>
      <c r="DB62" s="354">
        <v>699749.54</v>
      </c>
      <c r="DC62" s="235">
        <v>658364.42999999993</v>
      </c>
      <c r="DD62" s="354">
        <v>679831.27999999991</v>
      </c>
      <c r="DE62" s="235">
        <v>611285.79</v>
      </c>
      <c r="DF62" s="354">
        <v>383059.13</v>
      </c>
      <c r="DG62" s="235">
        <v>354534.32000000007</v>
      </c>
      <c r="DH62" s="354">
        <v>246226.31</v>
      </c>
      <c r="DI62" s="235">
        <v>216537.96</v>
      </c>
      <c r="DJ62" s="264"/>
      <c r="DK62" s="354">
        <v>181963.35</v>
      </c>
      <c r="DL62" s="235">
        <v>139608.82999999999</v>
      </c>
      <c r="DM62" s="354">
        <v>192797.79</v>
      </c>
      <c r="DN62" s="235">
        <v>183208.05000000002</v>
      </c>
      <c r="DO62" s="354">
        <v>197907.52</v>
      </c>
      <c r="DP62" s="235">
        <v>187591.23</v>
      </c>
      <c r="DQ62" s="264"/>
      <c r="DR62" s="354">
        <v>145365.9</v>
      </c>
      <c r="DS62" s="235">
        <v>109075.23999999999</v>
      </c>
      <c r="DT62" s="354">
        <v>50401.16</v>
      </c>
      <c r="DU62" s="235">
        <v>44158.92</v>
      </c>
      <c r="DV62" s="354">
        <v>175294.87</v>
      </c>
      <c r="DW62" s="235">
        <v>168686.2</v>
      </c>
      <c r="DX62" s="264"/>
      <c r="DY62" s="354">
        <v>502730.57999999996</v>
      </c>
      <c r="DZ62" s="235">
        <v>448032.85000000003</v>
      </c>
      <c r="EA62" s="354">
        <v>691354.47</v>
      </c>
      <c r="EB62" s="235">
        <v>667161.66000000015</v>
      </c>
      <c r="EC62" s="354">
        <v>683426.37999999989</v>
      </c>
      <c r="ED62" s="235">
        <v>651959.21</v>
      </c>
      <c r="EE62" s="264"/>
      <c r="EF62" s="354">
        <v>726747.74000000011</v>
      </c>
      <c r="EG62" s="235">
        <v>640778.13</v>
      </c>
      <c r="EH62" s="354">
        <v>487860.13</v>
      </c>
      <c r="EI62" s="235">
        <v>454612.94000000006</v>
      </c>
      <c r="EJ62" s="354">
        <v>233590.99000000005</v>
      </c>
      <c r="EK62" s="235">
        <v>214778.87000000002</v>
      </c>
      <c r="EL62" s="264"/>
      <c r="EM62" s="354">
        <v>215019.84</v>
      </c>
      <c r="EN62" s="235">
        <v>166021.30000000002</v>
      </c>
      <c r="EO62" s="354">
        <v>269784.23000000004</v>
      </c>
      <c r="EP62" s="235">
        <v>257172.63</v>
      </c>
      <c r="EQ62" s="354">
        <v>283565.26</v>
      </c>
      <c r="ER62" s="235">
        <v>271267.72000000003</v>
      </c>
      <c r="ES62" s="264"/>
      <c r="ET62" s="354">
        <v>360243.58999999997</v>
      </c>
      <c r="EU62" s="235">
        <v>308266.47000000003</v>
      </c>
      <c r="EV62" s="354">
        <v>349900.98</v>
      </c>
      <c r="EW62" s="235">
        <v>330977.66000000003</v>
      </c>
      <c r="EX62" s="354">
        <v>518815.81000000006</v>
      </c>
      <c r="EY62" s="235">
        <v>491689.34000000008</v>
      </c>
      <c r="EZ62" s="264"/>
      <c r="FA62" s="354">
        <v>710250.14999999991</v>
      </c>
      <c r="FB62" s="235">
        <v>684891.55999999994</v>
      </c>
      <c r="FC62" s="354">
        <v>883121.60000000009</v>
      </c>
      <c r="FD62" s="235">
        <v>847259.16999999993</v>
      </c>
      <c r="FE62" s="354">
        <v>817510.75</v>
      </c>
      <c r="FF62" s="235">
        <v>755547.71</v>
      </c>
      <c r="FG62" s="264"/>
      <c r="FH62" s="354">
        <v>749085.72</v>
      </c>
      <c r="FI62" s="235">
        <v>704738.95</v>
      </c>
      <c r="FJ62" s="354">
        <v>493795.30000000005</v>
      </c>
      <c r="FK62" s="235">
        <v>476262.36</v>
      </c>
      <c r="FL62" s="354">
        <v>269803.74</v>
      </c>
      <c r="FM62" s="235">
        <v>259525.17999999996</v>
      </c>
      <c r="FN62" s="354">
        <v>330390.05</v>
      </c>
      <c r="FO62" s="235">
        <v>301273.01</v>
      </c>
      <c r="FP62" s="354">
        <v>165331.94</v>
      </c>
      <c r="FQ62" s="235">
        <v>159139.84999999998</v>
      </c>
      <c r="FR62" s="354">
        <v>306704.05</v>
      </c>
      <c r="FS62" s="235">
        <v>290903.09999999998</v>
      </c>
      <c r="FT62" s="264"/>
      <c r="FU62" s="354">
        <v>443900.44000000006</v>
      </c>
      <c r="FV62" s="235">
        <v>420321.06000000006</v>
      </c>
      <c r="FW62" s="354">
        <v>404337.75</v>
      </c>
      <c r="FX62" s="235">
        <v>376814.71</v>
      </c>
      <c r="FY62" s="354">
        <v>318196.17999999993</v>
      </c>
      <c r="FZ62" s="235">
        <v>306348.82999999996</v>
      </c>
      <c r="GA62" s="264"/>
      <c r="GB62" s="354">
        <v>928077.22</v>
      </c>
      <c r="GC62" s="235">
        <v>881494.81999999983</v>
      </c>
      <c r="GD62" s="354">
        <v>1015995.1099999999</v>
      </c>
      <c r="GE62" s="235">
        <v>967309.7699999999</v>
      </c>
      <c r="GF62" s="354">
        <v>1049896.1900000002</v>
      </c>
      <c r="GG62" s="235">
        <v>977126.56</v>
      </c>
      <c r="GH62" s="264"/>
      <c r="GI62" s="354">
        <v>1146562.4800000002</v>
      </c>
      <c r="GJ62" s="235">
        <v>1054791.1500000001</v>
      </c>
      <c r="GK62" s="354">
        <v>627047.75</v>
      </c>
      <c r="GL62" s="235">
        <v>580861.03999999992</v>
      </c>
      <c r="GM62" s="354">
        <v>395064.49</v>
      </c>
      <c r="GN62" s="235">
        <v>381144.45</v>
      </c>
      <c r="GO62" s="354">
        <v>426510.23</v>
      </c>
      <c r="GP62" s="235">
        <v>347530.34</v>
      </c>
      <c r="GQ62" s="354">
        <v>246047.25</v>
      </c>
      <c r="GR62" s="235">
        <v>239961.24</v>
      </c>
      <c r="GS62" s="354">
        <v>303648.40000000002</v>
      </c>
      <c r="GT62" s="235">
        <v>285603.38</v>
      </c>
      <c r="GU62" s="264"/>
      <c r="GV62" s="354">
        <v>557290.65</v>
      </c>
      <c r="GW62" s="235">
        <v>492210.98000000004</v>
      </c>
      <c r="GX62" s="354">
        <v>376149.02999999997</v>
      </c>
      <c r="GY62" s="235">
        <v>339027.58999999997</v>
      </c>
      <c r="GZ62" s="354">
        <v>531253.12</v>
      </c>
      <c r="HA62" s="235">
        <v>501903.33999999997</v>
      </c>
      <c r="HB62" s="264"/>
      <c r="HC62" s="354">
        <v>964829.57999999984</v>
      </c>
      <c r="HD62" s="235">
        <v>907409.14</v>
      </c>
      <c r="HE62" s="354">
        <v>1019930.7</v>
      </c>
      <c r="HF62" s="235">
        <v>964707.91000000015</v>
      </c>
      <c r="HG62" s="354">
        <v>1006668.3700000001</v>
      </c>
      <c r="HH62" s="235">
        <v>939338.83</v>
      </c>
      <c r="HI62" s="264"/>
      <c r="HJ62" s="354">
        <v>1070372.24</v>
      </c>
      <c r="HK62" s="235">
        <v>1006292.96</v>
      </c>
      <c r="HL62" s="354">
        <v>910699.07</v>
      </c>
      <c r="HM62" s="235">
        <v>860506.6</v>
      </c>
      <c r="HN62" s="354">
        <v>346725.08999999991</v>
      </c>
      <c r="HO62" s="235">
        <v>317258.35999999993</v>
      </c>
      <c r="HP62" s="383"/>
      <c r="HQ62" s="354">
        <v>355758.85</v>
      </c>
      <c r="HR62" s="235">
        <v>278266.94</v>
      </c>
      <c r="HS62" s="354">
        <v>194624.73</v>
      </c>
      <c r="HT62" s="235">
        <v>164822.60999999999</v>
      </c>
      <c r="HU62" s="354">
        <v>161467.01</v>
      </c>
      <c r="HV62" s="235">
        <v>154659.63</v>
      </c>
      <c r="HW62" s="264"/>
      <c r="HX62" s="354">
        <v>634507.20000000007</v>
      </c>
      <c r="HY62" s="235">
        <v>555870.05999999994</v>
      </c>
      <c r="HZ62" s="354">
        <v>341715.66</v>
      </c>
      <c r="IA62" s="235">
        <v>320048.14</v>
      </c>
      <c r="IB62" s="354">
        <v>529169.05999999994</v>
      </c>
      <c r="IC62" s="235">
        <v>479240.15999999992</v>
      </c>
      <c r="ID62" s="264"/>
      <c r="IE62" s="354">
        <v>906524.27</v>
      </c>
      <c r="IF62" s="235">
        <v>839564.33</v>
      </c>
      <c r="IG62" s="354"/>
      <c r="IH62" s="235"/>
      <c r="II62" s="354"/>
      <c r="IJ62" s="235"/>
      <c r="IK62" s="264"/>
      <c r="IL62" s="354"/>
      <c r="IM62" s="235"/>
      <c r="IN62" s="354"/>
      <c r="IO62" s="235"/>
      <c r="IP62" s="354"/>
      <c r="IQ62" s="235"/>
    </row>
    <row r="63" spans="1:251" ht="13.5" thickBot="1">
      <c r="A63" s="101" t="s">
        <v>106</v>
      </c>
      <c r="B63" s="242">
        <f>SUM(B58:B62)</f>
        <v>4999774</v>
      </c>
      <c r="C63" s="243">
        <f t="shared" ref="C63:AL63" si="279">SUM(C58:C62)</f>
        <v>4528394</v>
      </c>
      <c r="D63" s="242">
        <f>SUM(D58:D62)</f>
        <v>7887342</v>
      </c>
      <c r="E63" s="243">
        <f t="shared" si="279"/>
        <v>7557181</v>
      </c>
      <c r="F63" s="242">
        <f>SUM(F58:F62)</f>
        <v>3744726</v>
      </c>
      <c r="G63" s="243">
        <f t="shared" si="279"/>
        <v>3489932</v>
      </c>
      <c r="H63" s="102">
        <f>SUM(H58:H62)</f>
        <v>8134006</v>
      </c>
      <c r="I63" s="103">
        <f t="shared" si="279"/>
        <v>7605687</v>
      </c>
      <c r="J63" s="244">
        <f>SUM(J58:J62)</f>
        <v>1854180</v>
      </c>
      <c r="K63" s="243">
        <f t="shared" si="279"/>
        <v>1701197</v>
      </c>
      <c r="L63" s="244">
        <f>SUM(L58:L62)</f>
        <v>1960072</v>
      </c>
      <c r="M63" s="243">
        <f t="shared" si="279"/>
        <v>1815602</v>
      </c>
      <c r="N63" s="158"/>
      <c r="O63" s="242">
        <f>SUM(O58:O62)</f>
        <v>4309066</v>
      </c>
      <c r="P63" s="243">
        <f t="shared" si="279"/>
        <v>4038837</v>
      </c>
      <c r="Q63" s="242">
        <f>SUM(Q58:Q62)</f>
        <v>848340</v>
      </c>
      <c r="R63" s="243">
        <f t="shared" si="279"/>
        <v>808950</v>
      </c>
      <c r="S63" s="244">
        <f>SUM(S58:S62)</f>
        <v>6733010</v>
      </c>
      <c r="T63" s="243">
        <f t="shared" si="279"/>
        <v>6269944</v>
      </c>
      <c r="U63" s="244">
        <f>SUM(U58:U62)</f>
        <v>2162319</v>
      </c>
      <c r="V63" s="243">
        <f t="shared" si="279"/>
        <v>2043379</v>
      </c>
      <c r="W63" s="244">
        <f>SUM(W58:W62)</f>
        <v>3495163</v>
      </c>
      <c r="X63" s="243">
        <f t="shared" si="279"/>
        <v>3366310</v>
      </c>
      <c r="Y63" s="242">
        <f>SUM(Y58:Y62)</f>
        <v>2073143</v>
      </c>
      <c r="Z63" s="243">
        <f t="shared" si="279"/>
        <v>1934944</v>
      </c>
      <c r="AA63" s="242">
        <f>SUM(AA58:AA62)</f>
        <v>3648907</v>
      </c>
      <c r="AB63" s="245">
        <f t="shared" si="279"/>
        <v>3325884</v>
      </c>
      <c r="AC63" s="242">
        <f>SUM(AC58:AC62)</f>
        <v>9978792</v>
      </c>
      <c r="AD63" s="245">
        <f t="shared" si="279"/>
        <v>9638862</v>
      </c>
      <c r="AE63" s="242">
        <f>SUM(AE58:AE62)</f>
        <v>7420096</v>
      </c>
      <c r="AF63" s="243">
        <f t="shared" si="279"/>
        <v>6980229</v>
      </c>
      <c r="AG63" s="242">
        <f>SUM(AG58:AG62)</f>
        <v>6467816</v>
      </c>
      <c r="AH63" s="243">
        <f t="shared" si="279"/>
        <v>6090269</v>
      </c>
      <c r="AI63" s="242">
        <f>SUM(AI58:AI62)</f>
        <v>2682233</v>
      </c>
      <c r="AJ63" s="243">
        <f t="shared" si="279"/>
        <v>2488390</v>
      </c>
      <c r="AK63" s="242">
        <f>SUM(AK58:AK62)</f>
        <v>2026859</v>
      </c>
      <c r="AL63" s="243">
        <f t="shared" si="279"/>
        <v>1779228</v>
      </c>
      <c r="AM63" s="264"/>
      <c r="AN63" s="242">
        <f>SUM(AN58:AN62)</f>
        <v>4718716</v>
      </c>
      <c r="AO63" s="243">
        <f t="shared" ref="AO63" si="280">SUM(AO58:AO62)</f>
        <v>4281850</v>
      </c>
      <c r="AP63" s="242">
        <f t="shared" ref="AP63:BK63" si="281">SUM(AP58:AP62)</f>
        <v>1447674</v>
      </c>
      <c r="AQ63" s="243">
        <f t="shared" si="281"/>
        <v>1311090</v>
      </c>
      <c r="AR63" s="242">
        <f t="shared" si="281"/>
        <v>7266583</v>
      </c>
      <c r="AS63" s="243">
        <f t="shared" si="281"/>
        <v>6643179</v>
      </c>
      <c r="AT63" s="242">
        <f t="shared" si="281"/>
        <v>2787143</v>
      </c>
      <c r="AU63" s="243">
        <f t="shared" si="281"/>
        <v>2524222</v>
      </c>
      <c r="AV63" s="242">
        <f t="shared" si="281"/>
        <v>3214486</v>
      </c>
      <c r="AW63" s="243">
        <f t="shared" si="281"/>
        <v>2870891</v>
      </c>
      <c r="AX63" s="242">
        <f t="shared" si="281"/>
        <v>2126275</v>
      </c>
      <c r="AY63" s="243">
        <f t="shared" si="281"/>
        <v>1848943</v>
      </c>
      <c r="AZ63" s="242">
        <f t="shared" si="281"/>
        <v>5880954</v>
      </c>
      <c r="BA63" s="243">
        <f t="shared" si="281"/>
        <v>5387223</v>
      </c>
      <c r="BB63" s="242">
        <f t="shared" si="281"/>
        <v>11102491</v>
      </c>
      <c r="BC63" s="243">
        <f t="shared" si="281"/>
        <v>10098162</v>
      </c>
      <c r="BD63" s="242">
        <f t="shared" si="281"/>
        <v>9332086</v>
      </c>
      <c r="BE63" s="243">
        <f t="shared" si="281"/>
        <v>8954519</v>
      </c>
      <c r="BF63" s="242">
        <f t="shared" si="281"/>
        <v>6791655</v>
      </c>
      <c r="BG63" s="243">
        <f t="shared" si="281"/>
        <v>6346268</v>
      </c>
      <c r="BH63" s="242">
        <f t="shared" si="281"/>
        <v>2530589</v>
      </c>
      <c r="BI63" s="243">
        <f t="shared" si="281"/>
        <v>2375514</v>
      </c>
      <c r="BJ63" s="242">
        <f t="shared" si="281"/>
        <v>2648023</v>
      </c>
      <c r="BK63" s="243">
        <f t="shared" si="281"/>
        <v>2485881</v>
      </c>
      <c r="BL63" s="264"/>
      <c r="BM63" s="242">
        <f t="shared" ref="BM63:CJ63" si="282">SUM(BM58:BM62)</f>
        <v>5722835</v>
      </c>
      <c r="BN63" s="243">
        <f t="shared" si="282"/>
        <v>5309656</v>
      </c>
      <c r="BO63" s="242">
        <f t="shared" si="282"/>
        <v>4901406.3299999991</v>
      </c>
      <c r="BP63" s="243">
        <f t="shared" si="282"/>
        <v>4597541.1899999995</v>
      </c>
      <c r="BQ63" s="242">
        <f t="shared" si="282"/>
        <v>5536195.0200000014</v>
      </c>
      <c r="BR63" s="243">
        <f t="shared" si="282"/>
        <v>5296587.1300000008</v>
      </c>
      <c r="BS63" s="242">
        <f t="shared" si="282"/>
        <v>5532520.6500000004</v>
      </c>
      <c r="BT63" s="243">
        <f t="shared" si="282"/>
        <v>5047517.34</v>
      </c>
      <c r="BU63" s="242">
        <f t="shared" si="282"/>
        <v>2315320.9200000004</v>
      </c>
      <c r="BV63" s="243">
        <f t="shared" si="282"/>
        <v>1848997.5100000005</v>
      </c>
      <c r="BW63" s="242">
        <f t="shared" si="282"/>
        <v>2980423.8200000003</v>
      </c>
      <c r="BX63" s="243">
        <f t="shared" si="282"/>
        <v>2608149.9099999997</v>
      </c>
      <c r="BY63" s="242">
        <f t="shared" si="282"/>
        <v>7297837.8099999987</v>
      </c>
      <c r="BZ63" s="243">
        <f t="shared" si="282"/>
        <v>6785089.7399999993</v>
      </c>
      <c r="CA63" s="242">
        <f t="shared" si="282"/>
        <v>12585155.589999998</v>
      </c>
      <c r="CB63" s="243">
        <f t="shared" si="282"/>
        <v>12062917.230000002</v>
      </c>
      <c r="CC63" s="242">
        <f t="shared" si="282"/>
        <v>11357044.679999998</v>
      </c>
      <c r="CD63" s="243">
        <f t="shared" si="282"/>
        <v>10647818.66</v>
      </c>
      <c r="CE63" s="242">
        <f t="shared" si="282"/>
        <v>7535171.2800000012</v>
      </c>
      <c r="CF63" s="243">
        <f t="shared" si="282"/>
        <v>6879035.160000002</v>
      </c>
      <c r="CG63" s="242">
        <f t="shared" si="282"/>
        <v>4395188.96</v>
      </c>
      <c r="CH63" s="243">
        <f t="shared" si="282"/>
        <v>4053056.2100000009</v>
      </c>
      <c r="CI63" s="242">
        <f t="shared" si="282"/>
        <v>2514117.16</v>
      </c>
      <c r="CJ63" s="243">
        <f t="shared" si="282"/>
        <v>2243421.09</v>
      </c>
      <c r="CK63" s="264"/>
      <c r="CL63" s="242">
        <f t="shared" ref="CL63:CM63" si="283">SUM(CL58:CL62)</f>
        <v>7093941.0599999987</v>
      </c>
      <c r="CM63" s="243">
        <f t="shared" si="283"/>
        <v>6591414</v>
      </c>
      <c r="CN63" s="242">
        <f t="shared" ref="CN63:CO63" si="284">SUM(CN58:CN62)</f>
        <v>5236992.0999999996</v>
      </c>
      <c r="CO63" s="243">
        <f t="shared" si="284"/>
        <v>5020239.2300000004</v>
      </c>
      <c r="CP63" s="242">
        <f t="shared" ref="CP63:CQ63" si="285">SUM(CP58:CP62)</f>
        <v>6170281.7199999997</v>
      </c>
      <c r="CQ63" s="243">
        <f t="shared" si="285"/>
        <v>5885006.4800000004</v>
      </c>
      <c r="CR63" s="242">
        <f t="shared" ref="CR63:CS63" si="286">SUM(CR58:CR62)</f>
        <v>5676951.0999999996</v>
      </c>
      <c r="CS63" s="243">
        <f t="shared" si="286"/>
        <v>5384838.0999999987</v>
      </c>
      <c r="CT63" s="242">
        <f t="shared" ref="CT63:CU63" si="287">SUM(CT58:CT62)</f>
        <v>2425937.04</v>
      </c>
      <c r="CU63" s="243">
        <f t="shared" si="287"/>
        <v>2207278.56</v>
      </c>
      <c r="CV63" s="242">
        <f t="shared" ref="CV63:CW63" si="288">SUM(CV58:CV62)</f>
        <v>2836447.4699999997</v>
      </c>
      <c r="CW63" s="243">
        <f t="shared" si="288"/>
        <v>2502141.4699999997</v>
      </c>
      <c r="CX63" s="242">
        <f t="shared" ref="CX63:CY63" si="289">SUM(CX58:CX62)</f>
        <v>7880263.0900000008</v>
      </c>
      <c r="CY63" s="243">
        <f t="shared" si="289"/>
        <v>7417115.7200000007</v>
      </c>
      <c r="CZ63" s="242">
        <f t="shared" ref="CZ63:DA63" si="290">SUM(CZ58:CZ62)</f>
        <v>13630103.489999998</v>
      </c>
      <c r="DA63" s="243">
        <f t="shared" si="290"/>
        <v>13246376.610000001</v>
      </c>
      <c r="DB63" s="242">
        <f t="shared" ref="DB63:DC63" si="291">SUM(DB58:DB62)</f>
        <v>11392325.870000001</v>
      </c>
      <c r="DC63" s="243">
        <f t="shared" si="291"/>
        <v>11106596.290000001</v>
      </c>
      <c r="DD63" s="242">
        <f t="shared" ref="DD63:DE63" si="292">SUM(DD58:DD62)</f>
        <v>8253960.54</v>
      </c>
      <c r="DE63" s="243">
        <f t="shared" si="292"/>
        <v>7880190.6700000009</v>
      </c>
      <c r="DF63" s="242">
        <f t="shared" ref="DF63:DG63" si="293">SUM(DF58:DF62)</f>
        <v>4700034.3499999996</v>
      </c>
      <c r="DG63" s="243">
        <f t="shared" si="293"/>
        <v>4413566.0500000007</v>
      </c>
      <c r="DH63" s="242">
        <f t="shared" ref="DH63:DI63" si="294">SUM(DH58:DH62)</f>
        <v>2660854.5500000003</v>
      </c>
      <c r="DI63" s="243">
        <f t="shared" si="294"/>
        <v>2397637.29</v>
      </c>
      <c r="DJ63" s="264"/>
      <c r="DK63" s="242">
        <f t="shared" ref="DK63:DL63" si="295">SUM(DK58:DK62)</f>
        <v>7797657.9800000004</v>
      </c>
      <c r="DL63" s="243">
        <f t="shared" si="295"/>
        <v>7268862.2100000018</v>
      </c>
      <c r="DM63" s="242">
        <f t="shared" ref="DM63:DN63" si="296">SUM(DM58:DM62)</f>
        <v>6148974.5899999989</v>
      </c>
      <c r="DN63" s="243">
        <f t="shared" si="296"/>
        <v>5910611.3199999984</v>
      </c>
      <c r="DO63" s="242">
        <f t="shared" ref="DO63:DP63" si="297">SUM(DO58:DO62)</f>
        <v>9247393.5</v>
      </c>
      <c r="DP63" s="243">
        <f t="shared" si="297"/>
        <v>8663562.9800000004</v>
      </c>
      <c r="DQ63" s="264"/>
      <c r="DR63" s="242">
        <f t="shared" ref="DR63:DS63" si="298">SUM(DR58:DR62)</f>
        <v>3557173.4899999993</v>
      </c>
      <c r="DS63" s="243">
        <f t="shared" si="298"/>
        <v>3246245.63</v>
      </c>
      <c r="DT63" s="242">
        <f t="shared" ref="DT63:DU63" si="299">SUM(DT58:DT62)</f>
        <v>347508.88</v>
      </c>
      <c r="DU63" s="243">
        <f t="shared" si="299"/>
        <v>185551.70999999996</v>
      </c>
      <c r="DV63" s="242">
        <f t="shared" ref="DV63:DW63" si="300">SUM(DV58:DV62)</f>
        <v>1043961.8299999998</v>
      </c>
      <c r="DW63" s="243">
        <f t="shared" si="300"/>
        <v>872752.5</v>
      </c>
      <c r="DX63" s="264"/>
      <c r="DY63" s="242">
        <f t="shared" ref="DY63:DZ63" si="301">SUM(DY58:DY62)</f>
        <v>5700515.4299999997</v>
      </c>
      <c r="DZ63" s="243">
        <f t="shared" si="301"/>
        <v>5248462.88</v>
      </c>
      <c r="EA63" s="242">
        <f t="shared" ref="EA63:EB63" si="302">SUM(EA58:EA62)</f>
        <v>10847943.33</v>
      </c>
      <c r="EB63" s="243">
        <f t="shared" si="302"/>
        <v>10214087.960000001</v>
      </c>
      <c r="EC63" s="242">
        <f t="shared" ref="EC63:ED63" si="303">SUM(EC58:EC62)</f>
        <v>10536170.09</v>
      </c>
      <c r="ED63" s="243">
        <f t="shared" si="303"/>
        <v>9198247.120000001</v>
      </c>
      <c r="EE63" s="264"/>
      <c r="EF63" s="242">
        <f t="shared" ref="EF63:EK63" si="304">SUM(EF58:EF62)</f>
        <v>9079853.7300000004</v>
      </c>
      <c r="EG63" s="243">
        <f t="shared" si="304"/>
        <v>8313570.0599999996</v>
      </c>
      <c r="EH63" s="242">
        <f t="shared" si="304"/>
        <v>5549253.0999999996</v>
      </c>
      <c r="EI63" s="243">
        <f t="shared" si="304"/>
        <v>5009005.12</v>
      </c>
      <c r="EJ63" s="242">
        <f t="shared" si="304"/>
        <v>2636495.67</v>
      </c>
      <c r="EK63" s="243">
        <f t="shared" si="304"/>
        <v>2448128.31</v>
      </c>
      <c r="EL63" s="264"/>
      <c r="EM63" s="242">
        <f t="shared" ref="EM63:ER63" si="305">SUM(EM58:EM62)</f>
        <v>6792786.1199999992</v>
      </c>
      <c r="EN63" s="243">
        <f t="shared" si="305"/>
        <v>6284121.7799999993</v>
      </c>
      <c r="EO63" s="242">
        <f t="shared" si="305"/>
        <v>6949942.1100000003</v>
      </c>
      <c r="EP63" s="243">
        <f t="shared" si="305"/>
        <v>6345328.0299999993</v>
      </c>
      <c r="EQ63" s="242">
        <f t="shared" si="305"/>
        <v>7938660.4800000004</v>
      </c>
      <c r="ER63" s="243">
        <f t="shared" si="305"/>
        <v>7304791.3699999992</v>
      </c>
      <c r="ES63" s="264"/>
      <c r="ET63" s="242">
        <f t="shared" ref="ET63:EY63" si="306">SUM(ET58:ET62)</f>
        <v>7607518.2199999997</v>
      </c>
      <c r="EU63" s="243">
        <f t="shared" si="306"/>
        <v>7044431.5999999996</v>
      </c>
      <c r="EV63" s="242">
        <f t="shared" si="306"/>
        <v>3710255.23</v>
      </c>
      <c r="EW63" s="243">
        <f t="shared" si="306"/>
        <v>3406643.46</v>
      </c>
      <c r="EX63" s="242">
        <f t="shared" si="306"/>
        <v>5362585</v>
      </c>
      <c r="EY63" s="243">
        <f t="shared" si="306"/>
        <v>4921450.8099999996</v>
      </c>
      <c r="EZ63" s="264"/>
      <c r="FA63" s="242">
        <f t="shared" ref="FA63:FF63" si="307">SUM(FA58:FA62)</f>
        <v>11405703.98</v>
      </c>
      <c r="FB63" s="243">
        <f t="shared" si="307"/>
        <v>10745155.970000001</v>
      </c>
      <c r="FC63" s="242">
        <f t="shared" si="307"/>
        <v>14159583.950000001</v>
      </c>
      <c r="FD63" s="243">
        <f t="shared" si="307"/>
        <v>13416526.65</v>
      </c>
      <c r="FE63" s="242">
        <f t="shared" si="307"/>
        <v>10833665.51</v>
      </c>
      <c r="FF63" s="243">
        <f t="shared" si="307"/>
        <v>10025154.59</v>
      </c>
      <c r="FG63" s="264"/>
      <c r="FH63" s="242">
        <f t="shared" ref="FH63:FM63" si="308">SUM(FH58:FH62)</f>
        <v>10722859.840000002</v>
      </c>
      <c r="FI63" s="243">
        <f t="shared" si="308"/>
        <v>10123931.539999999</v>
      </c>
      <c r="FJ63" s="242">
        <f t="shared" si="308"/>
        <v>5755771.7699999996</v>
      </c>
      <c r="FK63" s="243">
        <f t="shared" si="308"/>
        <v>5436960.8100000005</v>
      </c>
      <c r="FL63" s="242">
        <f t="shared" si="308"/>
        <v>3673202.5899999989</v>
      </c>
      <c r="FM63" s="243">
        <f t="shared" si="308"/>
        <v>3434522.61</v>
      </c>
      <c r="FN63" s="242">
        <f>SUM(FN58:FN62)</f>
        <v>9241567.3300000001</v>
      </c>
      <c r="FO63" s="243">
        <f t="shared" ref="FO63" si="309">SUM(FO58:FO62)</f>
        <v>8706247.8899999987</v>
      </c>
      <c r="FP63" s="242">
        <f t="shared" ref="FP63:FQ63" si="310">SUM(FP58:FP62)</f>
        <v>6689464.6099999994</v>
      </c>
      <c r="FQ63" s="243">
        <f t="shared" si="310"/>
        <v>6312835.6700000009</v>
      </c>
      <c r="FR63" s="242">
        <f t="shared" ref="FR63:GN63" si="311">SUM(FR58:FR62)</f>
        <v>10774242.339999998</v>
      </c>
      <c r="FS63" s="243">
        <f t="shared" si="311"/>
        <v>10199737.789999999</v>
      </c>
      <c r="FT63" s="264"/>
      <c r="FU63" s="242">
        <f t="shared" si="311"/>
        <v>10479777.599999998</v>
      </c>
      <c r="FV63" s="243">
        <f t="shared" si="311"/>
        <v>9928837.4499999974</v>
      </c>
      <c r="FW63" s="242">
        <f t="shared" si="311"/>
        <v>3766139.9000000004</v>
      </c>
      <c r="FX63" s="243">
        <f t="shared" si="311"/>
        <v>3470178.1</v>
      </c>
      <c r="FY63" s="242">
        <f t="shared" si="311"/>
        <v>4837598.46</v>
      </c>
      <c r="FZ63" s="243">
        <f t="shared" si="311"/>
        <v>4429078.83</v>
      </c>
      <c r="GA63" s="264"/>
      <c r="GB63" s="242">
        <f t="shared" si="311"/>
        <v>11838418.59</v>
      </c>
      <c r="GC63" s="243">
        <f t="shared" si="311"/>
        <v>11004605.609999999</v>
      </c>
      <c r="GD63" s="242">
        <f t="shared" si="311"/>
        <v>18643790.519999992</v>
      </c>
      <c r="GE63" s="243">
        <f t="shared" si="311"/>
        <v>17808205.449999999</v>
      </c>
      <c r="GF63" s="242">
        <f t="shared" si="311"/>
        <v>15156761.49</v>
      </c>
      <c r="GG63" s="243">
        <f t="shared" si="311"/>
        <v>14182648.260000002</v>
      </c>
      <c r="GH63" s="264"/>
      <c r="GI63" s="242">
        <f t="shared" si="311"/>
        <v>13402670.119999999</v>
      </c>
      <c r="GJ63" s="243">
        <f t="shared" si="311"/>
        <v>12358908.319999998</v>
      </c>
      <c r="GK63" s="242">
        <f t="shared" si="311"/>
        <v>6886158.8899999987</v>
      </c>
      <c r="GL63" s="243">
        <f t="shared" si="311"/>
        <v>6268141.4699999997</v>
      </c>
      <c r="GM63" s="242">
        <f t="shared" si="311"/>
        <v>3717319.6100000003</v>
      </c>
      <c r="GN63" s="243">
        <f t="shared" si="311"/>
        <v>3243497.0500000007</v>
      </c>
      <c r="GO63" s="242">
        <f>SUM(GO58:GO62)</f>
        <v>10206664.210000003</v>
      </c>
      <c r="GP63" s="243">
        <f t="shared" ref="GP63:GT63" si="312">SUM(GP58:GP62)</f>
        <v>9294795.1500000022</v>
      </c>
      <c r="GQ63" s="242">
        <f t="shared" si="312"/>
        <v>8921601.6199999992</v>
      </c>
      <c r="GR63" s="243">
        <f t="shared" si="312"/>
        <v>8353657.5699999994</v>
      </c>
      <c r="GS63" s="242">
        <f t="shared" si="312"/>
        <v>11579812.369999999</v>
      </c>
      <c r="GT63" s="243">
        <f t="shared" si="312"/>
        <v>11028744.189999998</v>
      </c>
      <c r="GU63" s="264"/>
      <c r="GV63" s="242">
        <f t="shared" ref="GV63:HA63" si="313">SUM(GV58:GV62)</f>
        <v>11289004.68</v>
      </c>
      <c r="GW63" s="243">
        <f t="shared" si="313"/>
        <v>10372008.039999999</v>
      </c>
      <c r="GX63" s="242">
        <f t="shared" si="313"/>
        <v>3932842.3800000004</v>
      </c>
      <c r="GY63" s="243">
        <f t="shared" si="313"/>
        <v>3364745.88</v>
      </c>
      <c r="GZ63" s="242">
        <f t="shared" si="313"/>
        <v>4956479.9399999995</v>
      </c>
      <c r="HA63" s="243">
        <f t="shared" si="313"/>
        <v>4312772.5299999993</v>
      </c>
      <c r="HB63" s="264"/>
      <c r="HC63" s="242">
        <f t="shared" ref="HC63:HH63" si="314">SUM(HC58:HC62)</f>
        <v>13606996.930000002</v>
      </c>
      <c r="HD63" s="243">
        <f t="shared" si="314"/>
        <v>12788830.240000002</v>
      </c>
      <c r="HE63" s="242">
        <f t="shared" si="314"/>
        <v>17815377.149999995</v>
      </c>
      <c r="HF63" s="243">
        <f t="shared" si="314"/>
        <v>16978841.799999997</v>
      </c>
      <c r="HG63" s="242">
        <f t="shared" si="314"/>
        <v>14404368.669999998</v>
      </c>
      <c r="HH63" s="243">
        <f t="shared" si="314"/>
        <v>13615978.210000003</v>
      </c>
      <c r="HI63" s="264"/>
      <c r="HJ63" s="242">
        <f t="shared" ref="HJ63:HO63" si="315">SUM(HJ58:HJ62)</f>
        <v>11787202.6</v>
      </c>
      <c r="HK63" s="243">
        <f t="shared" si="315"/>
        <v>10760711.010000002</v>
      </c>
      <c r="HL63" s="242">
        <f t="shared" si="315"/>
        <v>9337043.5899999999</v>
      </c>
      <c r="HM63" s="243">
        <f t="shared" si="315"/>
        <v>8099413.3099999977</v>
      </c>
      <c r="HN63" s="242">
        <f t="shared" si="315"/>
        <v>4589725.62</v>
      </c>
      <c r="HO63" s="243">
        <f t="shared" si="315"/>
        <v>3672756.0000000005</v>
      </c>
      <c r="HP63" s="384"/>
      <c r="HQ63" s="242">
        <f>SUM(HQ58:HQ62)</f>
        <v>10956493.65</v>
      </c>
      <c r="HR63" s="243">
        <f t="shared" ref="HR63:HV63" si="316">SUM(HR58:HR62)</f>
        <v>10000781.679999998</v>
      </c>
      <c r="HS63" s="242">
        <f t="shared" si="316"/>
        <v>9874228.8400000017</v>
      </c>
      <c r="HT63" s="243">
        <f t="shared" si="316"/>
        <v>9159802.9999999981</v>
      </c>
      <c r="HU63" s="242">
        <f t="shared" si="316"/>
        <v>13071342.029999999</v>
      </c>
      <c r="HV63" s="243">
        <f t="shared" si="316"/>
        <v>11705652.43</v>
      </c>
      <c r="HW63" s="264"/>
      <c r="HX63" s="242">
        <f t="shared" ref="HX63:IC63" si="317">SUM(HX58:HX62)</f>
        <v>15637112.439999998</v>
      </c>
      <c r="HY63" s="243">
        <f t="shared" si="317"/>
        <v>14795253.829999996</v>
      </c>
      <c r="HZ63" s="242">
        <f t="shared" si="317"/>
        <v>4674875.1499999994</v>
      </c>
      <c r="IA63" s="243">
        <f t="shared" si="317"/>
        <v>4271189.2699999996</v>
      </c>
      <c r="IB63" s="242">
        <f t="shared" si="317"/>
        <v>6056674.1999999983</v>
      </c>
      <c r="IC63" s="243">
        <f t="shared" si="317"/>
        <v>5379424.3500000006</v>
      </c>
      <c r="ID63" s="264"/>
      <c r="IE63" s="242">
        <f t="shared" ref="IE63:IJ63" si="318">SUM(IE58:IE62)</f>
        <v>13947382.979999997</v>
      </c>
      <c r="IF63" s="243">
        <f t="shared" si="318"/>
        <v>12772136.040000001</v>
      </c>
      <c r="IG63" s="242">
        <f t="shared" si="318"/>
        <v>0</v>
      </c>
      <c r="IH63" s="243">
        <f t="shared" si="318"/>
        <v>0</v>
      </c>
      <c r="II63" s="242">
        <f t="shared" si="318"/>
        <v>0</v>
      </c>
      <c r="IJ63" s="243">
        <f t="shared" si="318"/>
        <v>0</v>
      </c>
      <c r="IK63" s="264"/>
      <c r="IL63" s="242">
        <f t="shared" ref="IL63:IQ63" si="319">SUM(IL58:IL62)</f>
        <v>0</v>
      </c>
      <c r="IM63" s="243">
        <f t="shared" si="319"/>
        <v>0</v>
      </c>
      <c r="IN63" s="242">
        <f t="shared" si="319"/>
        <v>0</v>
      </c>
      <c r="IO63" s="243">
        <f t="shared" si="319"/>
        <v>0</v>
      </c>
      <c r="IP63" s="242">
        <f t="shared" si="319"/>
        <v>0</v>
      </c>
      <c r="IQ63" s="243">
        <f t="shared" si="319"/>
        <v>0</v>
      </c>
    </row>
    <row r="64" spans="1:251" ht="13.5" thickBot="1">
      <c r="A64" s="68"/>
      <c r="B64" s="162"/>
      <c r="C64" s="163"/>
      <c r="D64" s="162"/>
      <c r="E64" s="163"/>
      <c r="F64" s="162"/>
      <c r="G64" s="163"/>
      <c r="H64" s="40"/>
      <c r="I64" s="40"/>
      <c r="J64" s="162"/>
      <c r="K64" s="163"/>
      <c r="L64" s="162"/>
      <c r="M64" s="163"/>
      <c r="N64" s="153"/>
      <c r="O64" s="246"/>
      <c r="P64" s="163"/>
      <c r="Q64" s="162"/>
      <c r="R64" s="164"/>
      <c r="S64" s="165"/>
      <c r="T64" s="164"/>
      <c r="U64" s="165"/>
      <c r="V64" s="164"/>
      <c r="W64" s="165"/>
      <c r="X64" s="166"/>
      <c r="Y64" s="165"/>
      <c r="Z64" s="164"/>
      <c r="AA64" s="165"/>
      <c r="AB64" s="164"/>
      <c r="AC64" s="165"/>
      <c r="AD64" s="164"/>
      <c r="AE64" s="165"/>
      <c r="AF64" s="164"/>
      <c r="AG64" s="165"/>
      <c r="AH64" s="164"/>
      <c r="AI64" s="165"/>
      <c r="AJ64" s="164"/>
      <c r="AK64" s="165"/>
      <c r="AL64" s="164"/>
      <c r="AM64" s="264"/>
      <c r="AN64" s="165"/>
      <c r="AO64" s="164"/>
      <c r="AP64" s="165"/>
      <c r="AQ64" s="164"/>
      <c r="AR64" s="165"/>
      <c r="AS64" s="164"/>
      <c r="AT64" s="165"/>
      <c r="AU64" s="164"/>
      <c r="AV64" s="165"/>
      <c r="AW64" s="164"/>
      <c r="AX64" s="165"/>
      <c r="AY64" s="164"/>
      <c r="AZ64" s="165"/>
      <c r="BA64" s="164"/>
      <c r="BB64" s="165"/>
      <c r="BC64" s="164"/>
      <c r="BD64" s="165"/>
      <c r="BE64" s="164"/>
      <c r="BF64" s="165"/>
      <c r="BG64" s="164"/>
      <c r="BH64" s="165"/>
      <c r="BI64" s="164"/>
      <c r="BJ64" s="165"/>
      <c r="BK64" s="164"/>
      <c r="BL64" s="264"/>
      <c r="BM64" s="165"/>
      <c r="BN64" s="164"/>
      <c r="BO64" s="347"/>
      <c r="BP64" s="164"/>
      <c r="BQ64" s="347"/>
      <c r="BR64" s="164"/>
      <c r="BS64" s="347"/>
      <c r="BT64" s="164"/>
      <c r="BU64" s="347"/>
      <c r="BV64" s="164"/>
      <c r="BW64" s="347"/>
      <c r="BX64" s="164"/>
      <c r="BY64" s="347"/>
      <c r="BZ64" s="164"/>
      <c r="CA64" s="347"/>
      <c r="CB64" s="164"/>
      <c r="CC64" s="347"/>
      <c r="CD64" s="164"/>
      <c r="CE64" s="347"/>
      <c r="CF64" s="164"/>
      <c r="CG64" s="347"/>
      <c r="CH64" s="164"/>
      <c r="CI64" s="347"/>
      <c r="CJ64" s="164"/>
      <c r="CK64" s="264"/>
      <c r="CL64" s="347"/>
      <c r="CM64" s="164"/>
      <c r="CN64" s="347"/>
      <c r="CO64" s="164"/>
      <c r="CP64" s="347"/>
      <c r="CQ64" s="164"/>
      <c r="CR64" s="347"/>
      <c r="CS64" s="164"/>
      <c r="CT64" s="347"/>
      <c r="CU64" s="164"/>
      <c r="CV64" s="347"/>
      <c r="CW64" s="164"/>
      <c r="CX64" s="347"/>
      <c r="CY64" s="164"/>
      <c r="CZ64" s="347"/>
      <c r="DA64" s="164"/>
      <c r="DB64" s="347"/>
      <c r="DC64" s="164"/>
      <c r="DD64" s="347"/>
      <c r="DE64" s="164"/>
      <c r="DF64" s="347"/>
      <c r="DG64" s="164"/>
      <c r="DH64" s="347"/>
      <c r="DI64" s="164"/>
      <c r="DJ64" s="264"/>
      <c r="DK64" s="347"/>
      <c r="DL64" s="164"/>
      <c r="DM64" s="347"/>
      <c r="DN64" s="164"/>
      <c r="DO64" s="347"/>
      <c r="DP64" s="164"/>
      <c r="DQ64" s="264"/>
      <c r="DR64" s="347"/>
      <c r="DS64" s="164"/>
      <c r="DT64" s="347"/>
      <c r="DU64" s="164"/>
      <c r="DV64" s="347"/>
      <c r="DW64" s="164"/>
      <c r="DX64" s="264"/>
      <c r="DY64" s="347"/>
      <c r="DZ64" s="164"/>
      <c r="EA64" s="347"/>
      <c r="EB64" s="164"/>
      <c r="EC64" s="347"/>
      <c r="ED64" s="164"/>
      <c r="EE64" s="264"/>
      <c r="EF64" s="347"/>
      <c r="EG64" s="164"/>
      <c r="EH64" s="347"/>
      <c r="EI64" s="164"/>
      <c r="EJ64" s="347"/>
      <c r="EK64" s="164"/>
      <c r="EL64" s="264"/>
      <c r="EM64" s="347"/>
      <c r="EN64" s="164"/>
      <c r="EO64" s="347"/>
      <c r="EP64" s="164"/>
      <c r="EQ64" s="347"/>
      <c r="ER64" s="164"/>
      <c r="ES64" s="264"/>
      <c r="ET64" s="347"/>
      <c r="EU64" s="164"/>
      <c r="EV64" s="347"/>
      <c r="EW64" s="164"/>
      <c r="EX64" s="347"/>
      <c r="EY64" s="164"/>
      <c r="EZ64" s="264"/>
      <c r="FA64" s="347"/>
      <c r="FB64" s="164"/>
      <c r="FC64" s="347"/>
      <c r="FD64" s="164"/>
      <c r="FE64" s="347"/>
      <c r="FF64" s="164"/>
      <c r="FG64" s="264"/>
      <c r="FH64" s="347"/>
      <c r="FI64" s="164"/>
      <c r="FJ64" s="347"/>
      <c r="FK64" s="164"/>
      <c r="FL64" s="347"/>
      <c r="FM64" s="164"/>
      <c r="FN64" s="347"/>
      <c r="FO64" s="164"/>
      <c r="FP64" s="347"/>
      <c r="FQ64" s="164"/>
      <c r="FR64" s="347"/>
      <c r="FS64" s="164"/>
      <c r="FT64" s="264"/>
      <c r="FU64" s="347"/>
      <c r="FV64" s="164"/>
      <c r="FW64" s="347"/>
      <c r="FX64" s="164"/>
      <c r="FY64" s="347"/>
      <c r="FZ64" s="164"/>
      <c r="GA64" s="264"/>
      <c r="GB64" s="347"/>
      <c r="GC64" s="164"/>
      <c r="GD64" s="347"/>
      <c r="GE64" s="164"/>
      <c r="GF64" s="347"/>
      <c r="GG64" s="164"/>
      <c r="GH64" s="264"/>
      <c r="GI64" s="347"/>
      <c r="GJ64" s="164"/>
      <c r="GK64" s="347"/>
      <c r="GL64" s="164"/>
      <c r="GM64" s="347"/>
      <c r="GN64" s="164"/>
      <c r="GO64" s="347"/>
      <c r="GP64" s="164"/>
      <c r="GQ64" s="347"/>
      <c r="GR64" s="164"/>
      <c r="GS64" s="347"/>
      <c r="GT64" s="164"/>
      <c r="GU64" s="264"/>
      <c r="GV64" s="347"/>
      <c r="GW64" s="164"/>
      <c r="GX64" s="347"/>
      <c r="GY64" s="164"/>
      <c r="GZ64" s="347"/>
      <c r="HA64" s="164"/>
      <c r="HB64" s="264"/>
      <c r="HC64" s="347"/>
      <c r="HD64" s="164"/>
      <c r="HE64" s="347"/>
      <c r="HF64" s="164"/>
      <c r="HG64" s="347"/>
      <c r="HH64" s="164"/>
      <c r="HI64" s="264"/>
      <c r="HJ64" s="347"/>
      <c r="HK64" s="164"/>
      <c r="HL64" s="347"/>
      <c r="HM64" s="164"/>
      <c r="HN64" s="347"/>
      <c r="HO64" s="164"/>
      <c r="HP64" s="383"/>
      <c r="HQ64" s="347"/>
      <c r="HR64" s="164"/>
      <c r="HS64" s="347"/>
      <c r="HT64" s="164"/>
      <c r="HU64" s="347"/>
      <c r="HV64" s="164"/>
      <c r="HW64" s="264"/>
      <c r="HX64" s="347"/>
      <c r="HY64" s="164"/>
      <c r="HZ64" s="347"/>
      <c r="IA64" s="164"/>
      <c r="IB64" s="347"/>
      <c r="IC64" s="164"/>
      <c r="ID64" s="264"/>
      <c r="IE64" s="347"/>
      <c r="IF64" s="164"/>
      <c r="IG64" s="347"/>
      <c r="IH64" s="164"/>
      <c r="II64" s="347"/>
      <c r="IJ64" s="164"/>
      <c r="IK64" s="264"/>
      <c r="IL64" s="347"/>
      <c r="IM64" s="164"/>
      <c r="IN64" s="347"/>
      <c r="IO64" s="164"/>
      <c r="IP64" s="347"/>
      <c r="IQ64" s="164"/>
    </row>
    <row r="65" spans="1:251" ht="20.100000000000001" customHeight="1" thickBot="1">
      <c r="A65" s="104" t="s">
        <v>107</v>
      </c>
      <c r="B65" s="247">
        <f>B11+B18+B30+B39+B48+B56+B63</f>
        <v>73467326</v>
      </c>
      <c r="C65" s="248">
        <f t="shared" ref="C65:M65" si="320">+C63+C56+C48+C39+C30+C18+C11</f>
        <v>67152962</v>
      </c>
      <c r="D65" s="247">
        <f>D11+D18+D30+D39+D48+D56+D63</f>
        <v>70408281</v>
      </c>
      <c r="E65" s="248">
        <f t="shared" si="320"/>
        <v>66392055</v>
      </c>
      <c r="F65" s="247">
        <f>F11+F18+F30+F48+F39+F56+F63</f>
        <v>62829052</v>
      </c>
      <c r="G65" s="248">
        <f>+G63+G56+G48+G39+G30+G18+G11</f>
        <v>58629808</v>
      </c>
      <c r="H65" s="105">
        <f>H11+H18+H30+H39+H48+H56+H63</f>
        <v>65814077</v>
      </c>
      <c r="I65" s="106">
        <f>+I63+I56+I48+I39+I30+I18+I11</f>
        <v>59713790</v>
      </c>
      <c r="J65" s="249">
        <f>J11+J18+J30+J39+J48+J56+J63</f>
        <v>18946745</v>
      </c>
      <c r="K65" s="248">
        <f>+K63+K56+K48+K39+K30+K18+K11</f>
        <v>16844661</v>
      </c>
      <c r="L65" s="249">
        <f>L11+L18+L30+L39+L48+L56+L63</f>
        <v>46614166</v>
      </c>
      <c r="M65" s="248">
        <f t="shared" si="320"/>
        <v>41869036</v>
      </c>
      <c r="N65" s="250"/>
      <c r="O65" s="247">
        <f t="shared" ref="O65:AJ65" si="321">O11+O18+O30+O39+O48+O56+O63</f>
        <v>35752966</v>
      </c>
      <c r="P65" s="248">
        <f t="shared" si="321"/>
        <v>32053843</v>
      </c>
      <c r="Q65" s="247">
        <f t="shared" si="321"/>
        <v>12732391</v>
      </c>
      <c r="R65" s="248">
        <f t="shared" si="321"/>
        <v>11004911</v>
      </c>
      <c r="S65" s="249">
        <f t="shared" si="321"/>
        <v>49695667</v>
      </c>
      <c r="T65" s="248">
        <f t="shared" si="321"/>
        <v>44694437</v>
      </c>
      <c r="U65" s="249">
        <f t="shared" si="321"/>
        <v>35435712</v>
      </c>
      <c r="V65" s="248">
        <f t="shared" si="321"/>
        <v>31746675</v>
      </c>
      <c r="W65" s="249">
        <f>W11+W18+W30+W39+W48+W56+W63</f>
        <v>43272943</v>
      </c>
      <c r="X65" s="248">
        <f t="shared" si="321"/>
        <v>38604757</v>
      </c>
      <c r="Y65" s="247">
        <f>Y11+Y18+Y30+Y39+Y48+Y56+Y63</f>
        <v>44143707</v>
      </c>
      <c r="Z65" s="248">
        <f t="shared" si="321"/>
        <v>40129620</v>
      </c>
      <c r="AA65" s="247">
        <f>AA11+AA18+AA30+AA39+AA48+AA56+AA63</f>
        <v>69928937</v>
      </c>
      <c r="AB65" s="251">
        <f t="shared" si="321"/>
        <v>64471345</v>
      </c>
      <c r="AC65" s="247">
        <f>AC11+AC18+AC30+AC39+AC48+AC56+AC63</f>
        <v>76098390</v>
      </c>
      <c r="AD65" s="251">
        <f>AD11+AD18+AD30+AD39+AD48+AD56+AD63</f>
        <v>71623544</v>
      </c>
      <c r="AE65" s="247">
        <f>AE11+AE18+AE30+AE39+AE48+AE56+AE63</f>
        <v>69444285</v>
      </c>
      <c r="AF65" s="248">
        <f t="shared" si="321"/>
        <v>64744965</v>
      </c>
      <c r="AG65" s="247">
        <f>AG11+AG18+AG30+AG39+AG48+AG56+AG63</f>
        <v>74813290</v>
      </c>
      <c r="AH65" s="248">
        <f>AH11+AH18+AH30+AH39+AH48+AH56+AH63</f>
        <v>68778317</v>
      </c>
      <c r="AI65" s="247">
        <f>AI11+AI18+AI30+AI39+AI48+AI56+AI63</f>
        <v>43472611</v>
      </c>
      <c r="AJ65" s="248">
        <f t="shared" si="321"/>
        <v>39252247</v>
      </c>
      <c r="AK65" s="249">
        <f>AK11+AK18+AK30+AK39+AK48+AK56+AK63</f>
        <v>33451285</v>
      </c>
      <c r="AL65" s="281">
        <f>AL11+AL18+AL30+AL39+AL48+AL56+AL63</f>
        <v>29822695</v>
      </c>
      <c r="AM65" s="264"/>
      <c r="AN65" s="249">
        <f t="shared" ref="AN65:BK65" si="322">AN11+AN18+AN30+AN39+AN48+AN56+AN63</f>
        <v>31768972</v>
      </c>
      <c r="AO65" s="281">
        <f t="shared" si="322"/>
        <v>27707371</v>
      </c>
      <c r="AP65" s="249">
        <f t="shared" si="322"/>
        <v>20231410</v>
      </c>
      <c r="AQ65" s="281">
        <f t="shared" si="322"/>
        <v>17906577</v>
      </c>
      <c r="AR65" s="249">
        <f t="shared" si="322"/>
        <v>51132179</v>
      </c>
      <c r="AS65" s="281">
        <f t="shared" si="322"/>
        <v>45544293</v>
      </c>
      <c r="AT65" s="249">
        <f t="shared" si="322"/>
        <v>42811487</v>
      </c>
      <c r="AU65" s="281">
        <f t="shared" si="322"/>
        <v>38210862</v>
      </c>
      <c r="AV65" s="249">
        <f t="shared" si="322"/>
        <v>40511296</v>
      </c>
      <c r="AW65" s="281">
        <f t="shared" si="322"/>
        <v>35869836</v>
      </c>
      <c r="AX65" s="249">
        <f t="shared" si="322"/>
        <v>47945178</v>
      </c>
      <c r="AY65" s="281">
        <f t="shared" si="322"/>
        <v>43606154</v>
      </c>
      <c r="AZ65" s="249">
        <f t="shared" si="322"/>
        <v>70200771</v>
      </c>
      <c r="BA65" s="281">
        <f t="shared" si="322"/>
        <v>64150958</v>
      </c>
      <c r="BB65" s="249">
        <f t="shared" si="322"/>
        <v>87339768</v>
      </c>
      <c r="BC65" s="281">
        <f t="shared" si="322"/>
        <v>81485923</v>
      </c>
      <c r="BD65" s="249">
        <f t="shared" si="322"/>
        <v>84507142</v>
      </c>
      <c r="BE65" s="281">
        <f t="shared" si="322"/>
        <v>79021876</v>
      </c>
      <c r="BF65" s="249">
        <f t="shared" si="322"/>
        <v>77653394</v>
      </c>
      <c r="BG65" s="281">
        <f t="shared" si="322"/>
        <v>71027231</v>
      </c>
      <c r="BH65" s="249">
        <f t="shared" si="322"/>
        <v>43440630</v>
      </c>
      <c r="BI65" s="281">
        <f t="shared" si="322"/>
        <v>39633883</v>
      </c>
      <c r="BJ65" s="249">
        <f t="shared" si="322"/>
        <v>35861563</v>
      </c>
      <c r="BK65" s="281">
        <f t="shared" si="322"/>
        <v>31927333</v>
      </c>
      <c r="BL65" s="264"/>
      <c r="BM65" s="249">
        <f t="shared" ref="BM65:CJ65" si="323">BM11+BM18+BM30+BM39+BM48+BM56+BM63</f>
        <v>39787212</v>
      </c>
      <c r="BN65" s="281">
        <f t="shared" si="323"/>
        <v>34960395</v>
      </c>
      <c r="BO65" s="249">
        <f t="shared" si="323"/>
        <v>35396922.979999997</v>
      </c>
      <c r="BP65" s="281">
        <f t="shared" si="323"/>
        <v>32115991.889999993</v>
      </c>
      <c r="BQ65" s="249">
        <f t="shared" si="323"/>
        <v>39949595.310000002</v>
      </c>
      <c r="BR65" s="281">
        <f t="shared" si="323"/>
        <v>35940280.420000002</v>
      </c>
      <c r="BS65" s="249">
        <f t="shared" si="323"/>
        <v>52388928.61999999</v>
      </c>
      <c r="BT65" s="281">
        <f t="shared" si="323"/>
        <v>46514881.350000009</v>
      </c>
      <c r="BU65" s="249">
        <f t="shared" si="323"/>
        <v>43700967.010000005</v>
      </c>
      <c r="BV65" s="281">
        <f t="shared" si="323"/>
        <v>38938716.609999992</v>
      </c>
      <c r="BW65" s="249">
        <f t="shared" si="323"/>
        <v>55889246.590000004</v>
      </c>
      <c r="BX65" s="281">
        <f t="shared" si="323"/>
        <v>50894314.599999994</v>
      </c>
      <c r="BY65" s="249">
        <f t="shared" si="323"/>
        <v>89088079.549999982</v>
      </c>
      <c r="BZ65" s="281">
        <f t="shared" si="323"/>
        <v>81512132.719999984</v>
      </c>
      <c r="CA65" s="249">
        <f t="shared" si="323"/>
        <v>95474295.940000013</v>
      </c>
      <c r="CB65" s="281">
        <f t="shared" si="323"/>
        <v>90019343.75</v>
      </c>
      <c r="CC65" s="249">
        <f t="shared" si="323"/>
        <v>92576175.939999998</v>
      </c>
      <c r="CD65" s="281">
        <f t="shared" si="323"/>
        <v>85903830.920000002</v>
      </c>
      <c r="CE65" s="249">
        <f>CE11+CE18+CE30+CE39+CE48+CE56+CE63</f>
        <v>85366820.030000001</v>
      </c>
      <c r="CF65" s="281">
        <f t="shared" si="323"/>
        <v>76841546.75</v>
      </c>
      <c r="CG65" s="249">
        <f t="shared" si="323"/>
        <v>52069736.849999994</v>
      </c>
      <c r="CH65" s="281">
        <f t="shared" si="323"/>
        <v>47344201.470000006</v>
      </c>
      <c r="CI65" s="249">
        <f t="shared" si="323"/>
        <v>39614318.599999994</v>
      </c>
      <c r="CJ65" s="281">
        <f t="shared" si="323"/>
        <v>35757515.57</v>
      </c>
      <c r="CK65" s="264"/>
      <c r="CL65" s="249">
        <f t="shared" ref="CL65:CM65" si="324">CL11+CL18+CL30+CL39+CL48+CL56+CL63</f>
        <v>47088622.449999988</v>
      </c>
      <c r="CM65" s="281">
        <f t="shared" si="324"/>
        <v>41673025.169999994</v>
      </c>
      <c r="CN65" s="249">
        <f t="shared" ref="CN65:CO65" si="325">CN11+CN18+CN30+CN39+CN48+CN56+CN63</f>
        <v>40395650.849999994</v>
      </c>
      <c r="CO65" s="281">
        <f t="shared" si="325"/>
        <v>36792297.089999996</v>
      </c>
      <c r="CP65" s="249">
        <f>CP11+CP18+CP30+CP39+CP48+CP56+CP63</f>
        <v>43006194.569999993</v>
      </c>
      <c r="CQ65" s="281">
        <f t="shared" ref="CQ65:CS65" si="326">CQ11+CQ18+CQ30+CQ39+CQ48+CQ56+CQ63</f>
        <v>38462062.599999994</v>
      </c>
      <c r="CR65" s="249">
        <f>CR11+CR18+CR30+CR39+CR48+CR56+CR63</f>
        <v>56509628.730000019</v>
      </c>
      <c r="CS65" s="281">
        <f t="shared" si="326"/>
        <v>50264991.000000007</v>
      </c>
      <c r="CT65" s="249">
        <f>CT11+CT18+CT30+CT39+CT48+CT56+CT63</f>
        <v>48972536.570000008</v>
      </c>
      <c r="CU65" s="281">
        <f t="shared" ref="CU65:CW65" si="327">CU11+CU18+CU30+CU39+CU48+CU56+CU63</f>
        <v>43935230.369999997</v>
      </c>
      <c r="CV65" s="249">
        <f>CV11+CV18+CV30+CV39+CV48+CV56+CV63</f>
        <v>59690498.190000013</v>
      </c>
      <c r="CW65" s="281">
        <f t="shared" si="327"/>
        <v>54869682.930000007</v>
      </c>
      <c r="CX65" s="249">
        <f>CX11+CX18+CX30+CX39+CX48+CX56+CX63</f>
        <v>97620972.920000002</v>
      </c>
      <c r="CY65" s="281">
        <f t="shared" ref="CY65:DA65" si="328">CY11+CY18+CY30+CY39+CY48+CY56+CY63</f>
        <v>89923279.579999983</v>
      </c>
      <c r="CZ65" s="249">
        <f>CZ11+CZ18+CZ30+CZ39+CZ48+CZ56+CZ63</f>
        <v>105179150.06999999</v>
      </c>
      <c r="DA65" s="281">
        <f t="shared" si="328"/>
        <v>99128306.099999994</v>
      </c>
      <c r="DB65" s="249">
        <f>DB11+DB18+DB30+DB39+DB48+DB56+DB63</f>
        <v>94138141.140000001</v>
      </c>
      <c r="DC65" s="281">
        <f t="shared" ref="DC65:DE65" si="329">DC11+DC18+DC30+DC39+DC48+DC56+DC63</f>
        <v>88900565.790000007</v>
      </c>
      <c r="DD65" s="249">
        <f>DD11+DD18+DD30+DD39+DD48+DD56+DD63</f>
        <v>90441767.840000018</v>
      </c>
      <c r="DE65" s="281">
        <f t="shared" si="329"/>
        <v>82508448.040000007</v>
      </c>
      <c r="DF65" s="249">
        <f>DF11+DF18+DF30+DF39+DF48+DF56+DF63</f>
        <v>57544603.600000009</v>
      </c>
      <c r="DG65" s="281">
        <f t="shared" ref="DG65" si="330">DG11+DG18+DG30+DG39+DG48+DG56+DG63</f>
        <v>52574279.980000004</v>
      </c>
      <c r="DH65" s="249">
        <f>DH11+DH18+DH30+DH39+DH48+DH56+DH63</f>
        <v>42697020.50999999</v>
      </c>
      <c r="DI65" s="281">
        <f>DI11+DI18+DI30+DI39+DI48+DI56+DI63</f>
        <v>37639008.110000007</v>
      </c>
      <c r="DJ65" s="264"/>
      <c r="DK65" s="249">
        <f t="shared" ref="DK65:DP65" si="331">DK11+DK18+DK30+DK39+DK48+DK56+DK63</f>
        <v>51744374.400000006</v>
      </c>
      <c r="DL65" s="281">
        <f t="shared" si="331"/>
        <v>44813393.459999993</v>
      </c>
      <c r="DM65" s="249">
        <f t="shared" si="331"/>
        <v>45917352.809999995</v>
      </c>
      <c r="DN65" s="281">
        <f t="shared" si="331"/>
        <v>40849460.940000005</v>
      </c>
      <c r="DO65" s="249">
        <f t="shared" si="331"/>
        <v>53683332.170000002</v>
      </c>
      <c r="DP65" s="281">
        <f t="shared" si="331"/>
        <v>47299619.480000004</v>
      </c>
      <c r="DQ65" s="264"/>
      <c r="DR65" s="249">
        <f t="shared" ref="DR65:DS65" si="332">DR11+DR18+DR30+DR39+DR48+DR56+DR63</f>
        <v>37070503.920000002</v>
      </c>
      <c r="DS65" s="281">
        <f t="shared" si="332"/>
        <v>30039895.169999998</v>
      </c>
      <c r="DT65" s="249">
        <f t="shared" ref="DT65:DU65" si="333">DT11+DT18+DT30+DT39+DT48+DT56+DT63</f>
        <v>11604067.939999999</v>
      </c>
      <c r="DU65" s="281">
        <f t="shared" si="333"/>
        <v>8538575.709999999</v>
      </c>
      <c r="DV65" s="249">
        <f t="shared" ref="DV65:DW65" si="334">DV11+DV18+DV30+DV39+DV48+DV56+DV63</f>
        <v>21147340.719999995</v>
      </c>
      <c r="DW65" s="281">
        <f t="shared" si="334"/>
        <v>17221984.300000001</v>
      </c>
      <c r="DX65" s="264"/>
      <c r="DY65" s="249">
        <f t="shared" ref="DY65:DZ65" si="335">DY11+DY18+DY30+DY39+DY48+DY56+DY63</f>
        <v>71033803.810000002</v>
      </c>
      <c r="DZ65" s="281">
        <f t="shared" si="335"/>
        <v>62507866.980000004</v>
      </c>
      <c r="EA65" s="249">
        <f t="shared" ref="EA65:EB65" si="336">EA11+EA18+EA30+EA39+EA48+EA56+EA63</f>
        <v>93882788.829999998</v>
      </c>
      <c r="EB65" s="281">
        <f t="shared" si="336"/>
        <v>85028369.889999986</v>
      </c>
      <c r="EC65" s="249">
        <f t="shared" ref="EC65:ED65" si="337">EC11+EC18+EC30+EC39+EC48+EC56+EC63</f>
        <v>97189783.74000001</v>
      </c>
      <c r="ED65" s="281">
        <f t="shared" si="337"/>
        <v>86957634.019999996</v>
      </c>
      <c r="EE65" s="264"/>
      <c r="EF65" s="249">
        <f t="shared" ref="EF65:EK65" si="338">EF11+EF18+EF30+EF39+EF48+EF56+EF63</f>
        <v>97752864.150000021</v>
      </c>
      <c r="EG65" s="281">
        <f t="shared" si="338"/>
        <v>85044852.25999999</v>
      </c>
      <c r="EH65" s="249">
        <f t="shared" si="338"/>
        <v>61506775.929999992</v>
      </c>
      <c r="EI65" s="281">
        <f t="shared" si="338"/>
        <v>54038660.219999991</v>
      </c>
      <c r="EJ65" s="249">
        <f t="shared" si="338"/>
        <v>39447984.540000007</v>
      </c>
      <c r="EK65" s="281">
        <f t="shared" si="338"/>
        <v>34099525.609999992</v>
      </c>
      <c r="EL65" s="264"/>
      <c r="EM65" s="249">
        <f t="shared" ref="EM65:ER65" si="339">EM11+EM18+EM30+EM39+EM48+EM56+EM63</f>
        <v>50730445.909999996</v>
      </c>
      <c r="EN65" s="281">
        <f t="shared" si="339"/>
        <v>42972468.550000004</v>
      </c>
      <c r="EO65" s="249">
        <f t="shared" si="339"/>
        <v>51288020.449999996</v>
      </c>
      <c r="EP65" s="281">
        <f t="shared" si="339"/>
        <v>45499017.910000004</v>
      </c>
      <c r="EQ65" s="249">
        <f t="shared" si="339"/>
        <v>53286869.329999998</v>
      </c>
      <c r="ER65" s="281">
        <f t="shared" si="339"/>
        <v>46613224.289999992</v>
      </c>
      <c r="ES65" s="264"/>
      <c r="ET65" s="249">
        <f t="shared" ref="ET65:EY65" si="340">ET11+ET18+ET30+ET39+ET48+ET56+ET63</f>
        <v>73522361.280000001</v>
      </c>
      <c r="EU65" s="281">
        <f t="shared" si="340"/>
        <v>63637394.660000004</v>
      </c>
      <c r="EV65" s="249">
        <f t="shared" si="340"/>
        <v>64013302.860000022</v>
      </c>
      <c r="EW65" s="281">
        <f t="shared" si="340"/>
        <v>56490900.830000006</v>
      </c>
      <c r="EX65" s="249">
        <f t="shared" si="340"/>
        <v>81742750.63000001</v>
      </c>
      <c r="EY65" s="281">
        <f t="shared" si="340"/>
        <v>72668165.430000007</v>
      </c>
      <c r="EZ65" s="264"/>
      <c r="FA65" s="249">
        <f t="shared" ref="FA65:FF65" si="341">FA11+FA18+FA30+FA39+FA48+FA56+FA63</f>
        <v>133472645.64</v>
      </c>
      <c r="FB65" s="281">
        <f t="shared" si="341"/>
        <v>119181474.10000002</v>
      </c>
      <c r="FC65" s="249">
        <f t="shared" si="341"/>
        <v>141352048.23999998</v>
      </c>
      <c r="FD65" s="281">
        <f t="shared" si="341"/>
        <v>128383770.79999998</v>
      </c>
      <c r="FE65" s="249">
        <f t="shared" si="341"/>
        <v>127911670.25000001</v>
      </c>
      <c r="FF65" s="281">
        <f t="shared" si="341"/>
        <v>114304489.45000002</v>
      </c>
      <c r="FG65" s="264"/>
      <c r="FH65" s="249">
        <f t="shared" ref="FH65:FM65" si="342">FH11+FH18+FH30+FH39+FH48+FH56+FH63</f>
        <v>116512180.56</v>
      </c>
      <c r="FI65" s="281">
        <f t="shared" si="342"/>
        <v>101909945.65000001</v>
      </c>
      <c r="FJ65" s="249">
        <f t="shared" si="342"/>
        <v>76819190.089999989</v>
      </c>
      <c r="FK65" s="281">
        <f t="shared" si="342"/>
        <v>67250751.750000015</v>
      </c>
      <c r="FL65" s="249">
        <f t="shared" si="342"/>
        <v>54905114.50999999</v>
      </c>
      <c r="FM65" s="281">
        <f t="shared" si="342"/>
        <v>46553054.280000001</v>
      </c>
      <c r="FN65" s="249">
        <f>FN11+FN18+FN30+FN39+FN48+FN56+FN63</f>
        <v>70763554.400000006</v>
      </c>
      <c r="FO65" s="281">
        <f t="shared" ref="FO65" si="343">FO11+FO18+FO30+FO39+FO48+FO56+FO63</f>
        <v>59731307.460000008</v>
      </c>
      <c r="FP65" s="249">
        <f t="shared" ref="FP65:FQ65" si="344">FP11+FP18+FP30+FP39+FP48+FP56+FP63</f>
        <v>60312690.590000011</v>
      </c>
      <c r="FQ65" s="281">
        <f t="shared" si="344"/>
        <v>52608687.579999998</v>
      </c>
      <c r="FR65" s="249">
        <f t="shared" ref="FR65:GN65" si="345">FR11+FR18+FR30+FR39+FR48+FR56+FR63</f>
        <v>70251239.859999999</v>
      </c>
      <c r="FS65" s="281">
        <f t="shared" si="345"/>
        <v>61500362.259999998</v>
      </c>
      <c r="FT65" s="264"/>
      <c r="FU65" s="249">
        <f t="shared" si="345"/>
        <v>88992103.289999992</v>
      </c>
      <c r="FV65" s="281">
        <f t="shared" si="345"/>
        <v>75811846.769999996</v>
      </c>
      <c r="FW65" s="249">
        <f t="shared" si="345"/>
        <v>72782230.890000001</v>
      </c>
      <c r="FX65" s="281">
        <f t="shared" si="345"/>
        <v>63445674.880000003</v>
      </c>
      <c r="FY65" s="249">
        <f t="shared" si="345"/>
        <v>90887200.179999992</v>
      </c>
      <c r="FZ65" s="281">
        <f t="shared" si="345"/>
        <v>80453997.5</v>
      </c>
      <c r="GA65" s="264"/>
      <c r="GB65" s="249">
        <f t="shared" si="345"/>
        <v>141063044.04999998</v>
      </c>
      <c r="GC65" s="281">
        <f t="shared" si="345"/>
        <v>124313064.32000001</v>
      </c>
      <c r="GD65" s="249">
        <f t="shared" si="345"/>
        <v>152929692.61999997</v>
      </c>
      <c r="GE65" s="281">
        <f t="shared" si="345"/>
        <v>138537431.91999999</v>
      </c>
      <c r="GF65" s="249">
        <f t="shared" si="345"/>
        <v>142941041.71000004</v>
      </c>
      <c r="GG65" s="281">
        <f t="shared" si="345"/>
        <v>127290605.45000003</v>
      </c>
      <c r="GH65" s="264"/>
      <c r="GI65" s="249">
        <f t="shared" si="345"/>
        <v>137009931.84999999</v>
      </c>
      <c r="GJ65" s="281">
        <f t="shared" si="345"/>
        <v>117345909.55999999</v>
      </c>
      <c r="GK65" s="249">
        <f t="shared" si="345"/>
        <v>89457019.349999994</v>
      </c>
      <c r="GL65" s="281">
        <f t="shared" si="345"/>
        <v>77617543.359999985</v>
      </c>
      <c r="GM65" s="249">
        <f t="shared" si="345"/>
        <v>61269111.74000001</v>
      </c>
      <c r="GN65" s="281">
        <f t="shared" si="345"/>
        <v>52558496.090000004</v>
      </c>
      <c r="GO65" s="249">
        <f>GO11+GO18+GO30+GO39+GO48+GO56+GO63</f>
        <v>78042578.970000014</v>
      </c>
      <c r="GP65" s="281">
        <f t="shared" ref="GP65:GT65" si="346">GP11+GP18+GP30+GP39+GP48+GP56+GP63</f>
        <v>66050163.140000001</v>
      </c>
      <c r="GQ65" s="249">
        <f t="shared" si="346"/>
        <v>69828649.120000005</v>
      </c>
      <c r="GR65" s="281">
        <f t="shared" si="346"/>
        <v>59219937.969999991</v>
      </c>
      <c r="GS65" s="249">
        <f t="shared" si="346"/>
        <v>77721182.200000003</v>
      </c>
      <c r="GT65" s="281">
        <f t="shared" si="346"/>
        <v>66735788.75</v>
      </c>
      <c r="GU65" s="264"/>
      <c r="GV65" s="249">
        <f t="shared" ref="GV65:HA65" si="347">GV11+GV18+GV30+GV39+GV48+GV56+GV63</f>
        <v>98878537.580000013</v>
      </c>
      <c r="GW65" s="281">
        <f t="shared" si="347"/>
        <v>83362177.879999995</v>
      </c>
      <c r="GX65" s="249">
        <f t="shared" si="347"/>
        <v>78309619.469999999</v>
      </c>
      <c r="GY65" s="281">
        <f t="shared" si="347"/>
        <v>67321800.38000001</v>
      </c>
      <c r="GZ65" s="249">
        <f t="shared" si="347"/>
        <v>101329053.27</v>
      </c>
      <c r="HA65" s="281">
        <f t="shared" si="347"/>
        <v>87579487.75</v>
      </c>
      <c r="HB65" s="264"/>
      <c r="HC65" s="249">
        <f t="shared" ref="HC65:HH65" si="348">HC11+HC18+HC30+HC39+HC48+HC56+HC63</f>
        <v>157501131.47</v>
      </c>
      <c r="HD65" s="281">
        <f t="shared" si="348"/>
        <v>136952923.92999998</v>
      </c>
      <c r="HE65" s="249">
        <f t="shared" si="348"/>
        <v>163653607.59999999</v>
      </c>
      <c r="HF65" s="281">
        <f t="shared" si="348"/>
        <v>143967261.22000003</v>
      </c>
      <c r="HG65" s="249">
        <f t="shared" si="348"/>
        <v>149337166.94999999</v>
      </c>
      <c r="HH65" s="281">
        <f t="shared" si="348"/>
        <v>132193885.30000001</v>
      </c>
      <c r="HI65" s="264"/>
      <c r="HJ65" s="249">
        <f t="shared" ref="HJ65:HO65" si="349">HJ11+HJ18+HJ30+HJ39+HJ48+HJ56+HJ63</f>
        <v>147620087.05000001</v>
      </c>
      <c r="HK65" s="281">
        <f t="shared" si="349"/>
        <v>124564719.58</v>
      </c>
      <c r="HL65" s="249">
        <f t="shared" si="349"/>
        <v>99330129.880000025</v>
      </c>
      <c r="HM65" s="281">
        <f t="shared" si="349"/>
        <v>85192504.820000008</v>
      </c>
      <c r="HN65" s="249">
        <f t="shared" si="349"/>
        <v>65754219.079999991</v>
      </c>
      <c r="HO65" s="281">
        <f t="shared" si="349"/>
        <v>55048319.160000011</v>
      </c>
      <c r="HP65" s="385"/>
      <c r="HQ65" s="249">
        <f>HQ11+HQ18+HQ30+HQ39+HQ48+HQ56+HQ63</f>
        <v>82340203.719999999</v>
      </c>
      <c r="HR65" s="281">
        <f t="shared" ref="HR65:HV65" si="350">HR11+HR18+HR30+HR39+HR48+HR56+HR63</f>
        <v>68424148.489999995</v>
      </c>
      <c r="HS65" s="249">
        <f t="shared" si="350"/>
        <v>75903774.100000024</v>
      </c>
      <c r="HT65" s="281">
        <f t="shared" si="350"/>
        <v>65486008.750000015</v>
      </c>
      <c r="HU65" s="249">
        <f t="shared" si="350"/>
        <v>80484404.820000008</v>
      </c>
      <c r="HV65" s="281">
        <f t="shared" si="350"/>
        <v>69124138.450000003</v>
      </c>
      <c r="HW65" s="264"/>
      <c r="HX65" s="249">
        <f t="shared" ref="HX65:IC65" si="351">HX11+HX18+HX30+HX39+HX48+HX56+HX63</f>
        <v>108383495.38999999</v>
      </c>
      <c r="HY65" s="281">
        <f t="shared" si="351"/>
        <v>92393218.440000013</v>
      </c>
      <c r="HZ65" s="249">
        <f t="shared" si="351"/>
        <v>80306745.250000015</v>
      </c>
      <c r="IA65" s="281">
        <f t="shared" si="351"/>
        <v>68636504.379999995</v>
      </c>
      <c r="IB65" s="249">
        <f t="shared" si="351"/>
        <v>107619030.25000001</v>
      </c>
      <c r="IC65" s="281">
        <f t="shared" si="351"/>
        <v>93510850.609999985</v>
      </c>
      <c r="ID65" s="264"/>
      <c r="IE65" s="249">
        <f t="shared" ref="IE65:IJ65" si="352">IE11+IE18+IE30+IE39+IE48+IE56+IE63</f>
        <v>166791647</v>
      </c>
      <c r="IF65" s="281">
        <f t="shared" si="352"/>
        <v>145047834.24999997</v>
      </c>
      <c r="IG65" s="249">
        <f t="shared" si="352"/>
        <v>0</v>
      </c>
      <c r="IH65" s="281">
        <f t="shared" si="352"/>
        <v>0</v>
      </c>
      <c r="II65" s="249">
        <f t="shared" si="352"/>
        <v>0</v>
      </c>
      <c r="IJ65" s="281">
        <f t="shared" si="352"/>
        <v>0</v>
      </c>
      <c r="IK65" s="264"/>
      <c r="IL65" s="249">
        <f t="shared" ref="IL65:IQ65" si="353">IL11+IL18+IL30+IL39+IL48+IL56+IL63</f>
        <v>0</v>
      </c>
      <c r="IM65" s="281">
        <f t="shared" si="353"/>
        <v>0</v>
      </c>
      <c r="IN65" s="249">
        <f t="shared" si="353"/>
        <v>0</v>
      </c>
      <c r="IO65" s="281">
        <f t="shared" si="353"/>
        <v>0</v>
      </c>
      <c r="IP65" s="249">
        <f t="shared" si="353"/>
        <v>0</v>
      </c>
      <c r="IQ65" s="281">
        <f t="shared" si="353"/>
        <v>0</v>
      </c>
    </row>
    <row r="66" spans="1:251">
      <c r="B66" s="162"/>
      <c r="C66" s="163"/>
      <c r="D66" s="162"/>
      <c r="E66" s="163"/>
      <c r="F66" s="162"/>
      <c r="G66" s="163"/>
      <c r="H66" s="40"/>
      <c r="I66" s="40"/>
      <c r="J66" s="162"/>
      <c r="K66" s="163"/>
      <c r="L66" s="162"/>
      <c r="M66" s="163"/>
      <c r="N66" s="153"/>
      <c r="O66" s="162"/>
      <c r="P66" s="163"/>
      <c r="Q66" s="162"/>
      <c r="R66" s="252"/>
      <c r="S66" s="253"/>
      <c r="T66" s="252"/>
      <c r="U66" s="253"/>
      <c r="V66" s="252"/>
      <c r="W66" s="253"/>
      <c r="X66" s="254"/>
      <c r="Y66" s="253"/>
      <c r="Z66" s="252"/>
      <c r="AA66" s="253"/>
      <c r="AB66" s="252"/>
      <c r="AC66" s="253"/>
      <c r="AD66" s="252"/>
      <c r="AE66" s="253"/>
      <c r="AF66" s="252"/>
      <c r="AG66" s="253"/>
      <c r="AH66" s="252"/>
      <c r="AI66" s="253"/>
      <c r="AJ66" s="252"/>
      <c r="AK66" s="253"/>
      <c r="AL66" s="252"/>
      <c r="AM66" s="264"/>
      <c r="AN66" s="253"/>
      <c r="AO66" s="252"/>
      <c r="AP66" s="253"/>
      <c r="AQ66" s="252"/>
      <c r="AR66" s="253"/>
      <c r="AS66" s="252"/>
      <c r="AT66" s="253"/>
      <c r="AU66" s="252"/>
      <c r="AV66" s="253"/>
      <c r="AW66" s="252"/>
      <c r="AX66" s="253"/>
      <c r="AY66" s="252"/>
      <c r="AZ66" s="253"/>
      <c r="BA66" s="252"/>
      <c r="BB66" s="253"/>
      <c r="BC66" s="252"/>
      <c r="BD66" s="253"/>
      <c r="BE66" s="252"/>
      <c r="BF66" s="253"/>
      <c r="BG66" s="252"/>
      <c r="BH66" s="253"/>
      <c r="BI66" s="252"/>
      <c r="BJ66" s="253"/>
      <c r="BK66" s="252"/>
      <c r="BL66" s="264"/>
      <c r="BM66" s="253"/>
      <c r="BN66" s="252"/>
      <c r="BP66" s="252"/>
      <c r="BR66" s="252"/>
      <c r="BT66" s="252"/>
      <c r="BV66" s="252"/>
      <c r="BX66" s="252"/>
      <c r="BZ66" s="252"/>
      <c r="CB66" s="252"/>
      <c r="CD66" s="252"/>
      <c r="CF66" s="252"/>
      <c r="CH66" s="252"/>
      <c r="CJ66" s="252"/>
      <c r="CK66" s="264"/>
      <c r="CM66" s="252"/>
      <c r="CO66" s="252"/>
      <c r="CQ66" s="252"/>
      <c r="CS66" s="252"/>
      <c r="CU66" s="252"/>
      <c r="CW66" s="252"/>
      <c r="CY66" s="252"/>
      <c r="DA66" s="252"/>
      <c r="DC66" s="252"/>
      <c r="DE66" s="252"/>
      <c r="DG66" s="252"/>
      <c r="DI66" s="252"/>
      <c r="DJ66" s="264"/>
      <c r="DQ66" s="264"/>
      <c r="DX66" s="264"/>
      <c r="EE66" s="264"/>
      <c r="EL66" s="264"/>
      <c r="ES66" s="264"/>
      <c r="EZ66" s="264"/>
      <c r="FG66" s="264"/>
      <c r="FT66" s="264"/>
      <c r="GA66" s="264"/>
      <c r="GH66" s="264"/>
      <c r="GU66" s="264"/>
      <c r="HB66" s="264"/>
      <c r="HI66" s="264"/>
      <c r="HP66" s="386"/>
    </row>
    <row r="67" spans="1:251">
      <c r="A67" s="107">
        <v>99</v>
      </c>
      <c r="B67" s="162">
        <v>149765</v>
      </c>
      <c r="C67" s="163">
        <v>147365</v>
      </c>
      <c r="D67" s="162">
        <v>190098</v>
      </c>
      <c r="E67" s="163">
        <v>190098</v>
      </c>
      <c r="F67" s="162">
        <v>142807</v>
      </c>
      <c r="G67" s="163">
        <v>142807</v>
      </c>
      <c r="H67" s="40">
        <v>93508</v>
      </c>
      <c r="I67" s="40">
        <v>93508</v>
      </c>
      <c r="J67" s="162">
        <v>0</v>
      </c>
      <c r="K67" s="163">
        <v>0</v>
      </c>
      <c r="L67" s="162">
        <v>1487325</v>
      </c>
      <c r="M67" s="163">
        <v>1487325</v>
      </c>
      <c r="N67" s="153"/>
      <c r="O67" s="162">
        <v>4180</v>
      </c>
      <c r="P67" s="163">
        <v>4180</v>
      </c>
      <c r="Q67" s="162">
        <v>0</v>
      </c>
      <c r="R67" s="255">
        <v>0</v>
      </c>
      <c r="S67" s="256">
        <v>0</v>
      </c>
      <c r="T67" s="255">
        <v>0</v>
      </c>
      <c r="U67" s="165">
        <v>37405</v>
      </c>
      <c r="V67" s="257">
        <v>37405</v>
      </c>
      <c r="W67" s="258">
        <v>0</v>
      </c>
      <c r="X67" s="255">
        <v>0</v>
      </c>
      <c r="Y67" s="256">
        <v>0</v>
      </c>
      <c r="Z67" s="255">
        <v>0</v>
      </c>
      <c r="AA67" s="267">
        <v>64408</v>
      </c>
      <c r="AB67" s="268">
        <v>64408</v>
      </c>
      <c r="AC67" s="267">
        <v>500</v>
      </c>
      <c r="AD67" s="268">
        <v>500</v>
      </c>
      <c r="AE67" s="267">
        <v>58926</v>
      </c>
      <c r="AF67" s="268">
        <v>58926</v>
      </c>
      <c r="AG67" s="267">
        <v>0</v>
      </c>
      <c r="AH67" s="268">
        <v>0</v>
      </c>
      <c r="AI67" s="267"/>
      <c r="AJ67" s="268"/>
      <c r="AK67" s="267"/>
      <c r="AL67" s="268"/>
      <c r="AM67" s="264"/>
      <c r="AN67" s="267">
        <v>987649</v>
      </c>
      <c r="AO67" s="268">
        <v>900692</v>
      </c>
      <c r="AP67" s="267"/>
      <c r="AQ67" s="268"/>
      <c r="AR67" s="267">
        <v>3349273</v>
      </c>
      <c r="AS67" s="268">
        <v>3170649</v>
      </c>
      <c r="AT67" s="267">
        <v>2180490</v>
      </c>
      <c r="AU67" s="268">
        <v>2062388</v>
      </c>
      <c r="AV67" s="267">
        <v>2141730</v>
      </c>
      <c r="AW67" s="268">
        <v>2036933</v>
      </c>
      <c r="AX67" s="267">
        <v>2486004</v>
      </c>
      <c r="AY67" s="268">
        <v>2391512</v>
      </c>
      <c r="AZ67" s="267">
        <v>2873627</v>
      </c>
      <c r="BA67" s="268">
        <v>2771550</v>
      </c>
      <c r="BB67" s="267">
        <v>2998689</v>
      </c>
      <c r="BC67" s="268">
        <v>2894351</v>
      </c>
      <c r="BD67" s="267">
        <v>2860182</v>
      </c>
      <c r="BE67" s="268">
        <v>2700828</v>
      </c>
      <c r="BF67" s="267">
        <v>1940873</v>
      </c>
      <c r="BG67" s="268">
        <v>1824069</v>
      </c>
      <c r="BH67" s="267">
        <v>2010492</v>
      </c>
      <c r="BI67" s="268">
        <v>1842522</v>
      </c>
      <c r="BJ67" s="267">
        <v>1727887</v>
      </c>
      <c r="BK67" s="268">
        <v>1592717</v>
      </c>
      <c r="BL67" s="264"/>
      <c r="BM67" s="267">
        <v>1847484</v>
      </c>
      <c r="BN67" s="268">
        <v>1666608</v>
      </c>
      <c r="BO67" s="355"/>
      <c r="BP67" s="268"/>
      <c r="BQ67" s="355"/>
      <c r="BR67" s="268"/>
      <c r="BS67" s="355"/>
      <c r="BT67" s="268"/>
      <c r="BU67" s="355"/>
      <c r="BV67" s="268"/>
      <c r="BW67" s="355"/>
      <c r="BX67" s="268"/>
      <c r="BY67" s="355"/>
      <c r="BZ67" s="268"/>
      <c r="CA67" s="355"/>
      <c r="CB67" s="268"/>
      <c r="CC67" s="355"/>
      <c r="CD67" s="268"/>
      <c r="CE67" s="355"/>
      <c r="CF67" s="268"/>
      <c r="CG67" s="355"/>
      <c r="CH67" s="268"/>
      <c r="CI67" s="355"/>
      <c r="CJ67" s="268"/>
      <c r="CK67" s="264"/>
      <c r="CL67" s="355"/>
      <c r="CM67" s="268"/>
      <c r="CN67" s="355"/>
      <c r="CO67" s="268"/>
      <c r="CP67" s="355"/>
      <c r="CQ67" s="268"/>
      <c r="CR67" s="355"/>
      <c r="CS67" s="268"/>
      <c r="CT67" s="355"/>
      <c r="CU67" s="268"/>
      <c r="CV67" s="355"/>
      <c r="CW67" s="268"/>
      <c r="CX67" s="355"/>
      <c r="CY67" s="268"/>
      <c r="CZ67" s="355"/>
      <c r="DA67" s="268"/>
      <c r="DB67" s="355"/>
      <c r="DC67" s="268"/>
      <c r="DD67" s="355"/>
      <c r="DE67" s="268"/>
      <c r="DF67" s="355"/>
      <c r="DG67" s="268"/>
      <c r="DH67" s="355"/>
      <c r="DI67" s="268"/>
      <c r="DJ67" s="264"/>
      <c r="DQ67" s="264"/>
      <c r="DX67" s="264"/>
      <c r="EE67" s="264"/>
      <c r="EL67" s="264"/>
      <c r="ES67" s="264"/>
      <c r="EZ67" s="264"/>
      <c r="FG67" s="264"/>
      <c r="FT67" s="264"/>
      <c r="GA67" s="264"/>
      <c r="GH67" s="264"/>
      <c r="GU67" s="264"/>
      <c r="HB67" s="264"/>
      <c r="HI67" s="264"/>
      <c r="HP67" s="386"/>
    </row>
    <row r="68" spans="1:251" ht="13.5" thickBot="1">
      <c r="B68" s="259">
        <f t="shared" ref="B68:M68" si="354">B65+B67</f>
        <v>73617091</v>
      </c>
      <c r="C68" s="260">
        <f t="shared" si="354"/>
        <v>67300327</v>
      </c>
      <c r="D68" s="259">
        <f t="shared" si="354"/>
        <v>70598379</v>
      </c>
      <c r="E68" s="260">
        <f t="shared" si="354"/>
        <v>66582153</v>
      </c>
      <c r="F68" s="259">
        <f t="shared" si="354"/>
        <v>62971859</v>
      </c>
      <c r="G68" s="260">
        <f t="shared" si="354"/>
        <v>58772615</v>
      </c>
      <c r="H68" s="259">
        <f t="shared" si="354"/>
        <v>65907585</v>
      </c>
      <c r="I68" s="260">
        <f t="shared" si="354"/>
        <v>59807298</v>
      </c>
      <c r="J68" s="259">
        <f t="shared" si="354"/>
        <v>18946745</v>
      </c>
      <c r="K68" s="260">
        <f t="shared" si="354"/>
        <v>16844661</v>
      </c>
      <c r="L68" s="259">
        <f t="shared" si="354"/>
        <v>48101491</v>
      </c>
      <c r="M68" s="260">
        <f t="shared" si="354"/>
        <v>43356361</v>
      </c>
      <c r="N68" s="261"/>
      <c r="O68" s="259">
        <f>O65+O67</f>
        <v>35757146</v>
      </c>
      <c r="P68" s="260">
        <f>P67+P65</f>
        <v>32058023</v>
      </c>
      <c r="Q68" s="259">
        <f>Q65+Q67</f>
        <v>12732391</v>
      </c>
      <c r="R68" s="262">
        <f>R65+R67</f>
        <v>11004911</v>
      </c>
      <c r="S68" s="263">
        <f>S65+S67</f>
        <v>49695667</v>
      </c>
      <c r="T68" s="262">
        <f>T65+T67</f>
        <v>44694437</v>
      </c>
      <c r="U68" s="263">
        <f>U65+U67</f>
        <v>35473117</v>
      </c>
      <c r="V68" s="262">
        <f t="shared" ref="V68:AL68" si="355">V65+V67</f>
        <v>31784080</v>
      </c>
      <c r="W68" s="263">
        <f>W65+W66</f>
        <v>43272943</v>
      </c>
      <c r="X68" s="262">
        <f t="shared" si="355"/>
        <v>38604757</v>
      </c>
      <c r="Y68" s="263">
        <f>Y65+Y67</f>
        <v>44143707</v>
      </c>
      <c r="Z68" s="262">
        <f t="shared" si="355"/>
        <v>40129620</v>
      </c>
      <c r="AA68" s="263">
        <f>AA65+AA67</f>
        <v>69993345</v>
      </c>
      <c r="AB68" s="262">
        <f t="shared" si="355"/>
        <v>64535753</v>
      </c>
      <c r="AC68" s="263">
        <f>AC65+AC67</f>
        <v>76098890</v>
      </c>
      <c r="AD68" s="262">
        <f t="shared" si="355"/>
        <v>71624044</v>
      </c>
      <c r="AE68" s="263">
        <f>AE65+AE67</f>
        <v>69503211</v>
      </c>
      <c r="AF68" s="262">
        <f t="shared" si="355"/>
        <v>64803891</v>
      </c>
      <c r="AG68" s="263">
        <f>AG65+AG67</f>
        <v>74813290</v>
      </c>
      <c r="AH68" s="262">
        <f t="shared" si="355"/>
        <v>68778317</v>
      </c>
      <c r="AI68" s="263">
        <f>AI65+AI67</f>
        <v>43472611</v>
      </c>
      <c r="AJ68" s="262">
        <f t="shared" si="355"/>
        <v>39252247</v>
      </c>
      <c r="AK68" s="263">
        <f>AK65+AK67</f>
        <v>33451285</v>
      </c>
      <c r="AL68" s="262">
        <f t="shared" si="355"/>
        <v>29822695</v>
      </c>
      <c r="AM68" s="264"/>
      <c r="AN68" s="263">
        <f>AN65+AN67</f>
        <v>32756621</v>
      </c>
      <c r="AO68" s="262">
        <f t="shared" ref="AO68" si="356">AO65+AO67</f>
        <v>28608063</v>
      </c>
      <c r="AP68" s="263">
        <f t="shared" ref="AP68:BK68" si="357">AP65+AP67</f>
        <v>20231410</v>
      </c>
      <c r="AQ68" s="262">
        <f t="shared" si="357"/>
        <v>17906577</v>
      </c>
      <c r="AR68" s="263">
        <f t="shared" si="357"/>
        <v>54481452</v>
      </c>
      <c r="AS68" s="262">
        <f t="shared" si="357"/>
        <v>48714942</v>
      </c>
      <c r="AT68" s="263">
        <f t="shared" si="357"/>
        <v>44991977</v>
      </c>
      <c r="AU68" s="262">
        <f t="shared" si="357"/>
        <v>40273250</v>
      </c>
      <c r="AV68" s="263">
        <f t="shared" si="357"/>
        <v>42653026</v>
      </c>
      <c r="AW68" s="262">
        <f t="shared" si="357"/>
        <v>37906769</v>
      </c>
      <c r="AX68" s="263">
        <f t="shared" si="357"/>
        <v>50431182</v>
      </c>
      <c r="AY68" s="262">
        <f t="shared" si="357"/>
        <v>45997666</v>
      </c>
      <c r="AZ68" s="263">
        <f t="shared" si="357"/>
        <v>73074398</v>
      </c>
      <c r="BA68" s="262">
        <f t="shared" si="357"/>
        <v>66922508</v>
      </c>
      <c r="BB68" s="263">
        <f t="shared" si="357"/>
        <v>90338457</v>
      </c>
      <c r="BC68" s="262">
        <f t="shared" si="357"/>
        <v>84380274</v>
      </c>
      <c r="BD68" s="263">
        <f t="shared" si="357"/>
        <v>87367324</v>
      </c>
      <c r="BE68" s="262">
        <f t="shared" si="357"/>
        <v>81722704</v>
      </c>
      <c r="BF68" s="263">
        <f t="shared" si="357"/>
        <v>79594267</v>
      </c>
      <c r="BG68" s="262">
        <f t="shared" si="357"/>
        <v>72851300</v>
      </c>
      <c r="BH68" s="263">
        <f t="shared" si="357"/>
        <v>45451122</v>
      </c>
      <c r="BI68" s="262">
        <f t="shared" si="357"/>
        <v>41476405</v>
      </c>
      <c r="BJ68" s="263">
        <f t="shared" si="357"/>
        <v>37589450</v>
      </c>
      <c r="BK68" s="262">
        <f t="shared" si="357"/>
        <v>33520050</v>
      </c>
      <c r="BL68" s="264"/>
      <c r="BM68" s="263">
        <f t="shared" ref="BM68:BX68" si="358">BM65+BM67</f>
        <v>41634696</v>
      </c>
      <c r="BN68" s="262">
        <f t="shared" si="358"/>
        <v>36627003</v>
      </c>
      <c r="BO68" s="356"/>
      <c r="BP68" s="356"/>
      <c r="BQ68" s="263"/>
      <c r="BR68" s="364"/>
      <c r="BS68" s="356"/>
      <c r="BT68" s="364"/>
      <c r="BU68" s="356"/>
      <c r="BV68" s="364"/>
      <c r="BW68" s="356"/>
      <c r="BX68" s="364">
        <f t="shared" si="358"/>
        <v>50894314.599999994</v>
      </c>
      <c r="BY68" s="356">
        <f t="shared" ref="BY68:CI68" si="359">BY65+BY67</f>
        <v>89088079.549999982</v>
      </c>
      <c r="BZ68" s="364"/>
      <c r="CA68" s="356">
        <f t="shared" si="359"/>
        <v>95474295.940000013</v>
      </c>
      <c r="CB68" s="364"/>
      <c r="CC68" s="356">
        <f t="shared" si="359"/>
        <v>92576175.939999998</v>
      </c>
      <c r="CD68" s="364"/>
      <c r="CE68" s="356">
        <f t="shared" si="359"/>
        <v>85366820.030000001</v>
      </c>
      <c r="CF68" s="364"/>
      <c r="CG68" s="356">
        <f t="shared" si="359"/>
        <v>52069736.849999994</v>
      </c>
      <c r="CH68" s="364"/>
      <c r="CI68" s="356">
        <f t="shared" si="359"/>
        <v>39614318.599999994</v>
      </c>
      <c r="CJ68" s="364"/>
      <c r="CK68" s="264"/>
      <c r="CL68" s="356">
        <f t="shared" ref="CL68:CN68" si="360">CL65+CL67</f>
        <v>47088622.449999988</v>
      </c>
      <c r="CM68" s="364"/>
      <c r="CN68" s="356">
        <f t="shared" si="360"/>
        <v>40395650.849999994</v>
      </c>
      <c r="CO68" s="356"/>
      <c r="CP68" s="356">
        <f>CP65+CP67</f>
        <v>43006194.569999993</v>
      </c>
      <c r="CQ68" s="356"/>
      <c r="CR68" s="356">
        <f>CR65+CR67</f>
        <v>56509628.730000019</v>
      </c>
      <c r="CS68" s="356"/>
      <c r="CT68" s="356">
        <f>CT65+CT67</f>
        <v>48972536.570000008</v>
      </c>
      <c r="CU68" s="356"/>
      <c r="CV68" s="356">
        <f>CV65+CV67</f>
        <v>59690498.190000013</v>
      </c>
      <c r="CW68" s="356"/>
      <c r="CX68" s="356">
        <f>CX65+CX67</f>
        <v>97620972.920000002</v>
      </c>
      <c r="CY68" s="356"/>
      <c r="CZ68" s="356">
        <f>CZ65+CZ67</f>
        <v>105179150.06999999</v>
      </c>
      <c r="DA68" s="356"/>
      <c r="DB68" s="356">
        <f>DB65+DB67</f>
        <v>94138141.140000001</v>
      </c>
      <c r="DC68" s="356"/>
      <c r="DD68" s="356">
        <f>DD65+DD67</f>
        <v>90441767.840000018</v>
      </c>
      <c r="DE68" s="356"/>
      <c r="DF68" s="356">
        <f>DF65+DF67</f>
        <v>57544603.600000009</v>
      </c>
      <c r="DG68" s="356"/>
      <c r="DH68" s="356">
        <f>DH65+DH67</f>
        <v>42697020.50999999</v>
      </c>
      <c r="DI68" s="356"/>
      <c r="DJ68" s="264"/>
      <c r="DQ68" s="264"/>
      <c r="DX68" s="264"/>
      <c r="EE68" s="264"/>
      <c r="EL68" s="264"/>
      <c r="ES68" s="264"/>
      <c r="EZ68" s="264"/>
      <c r="FG68" s="264"/>
      <c r="FT68" s="264"/>
      <c r="GA68" s="264"/>
      <c r="GH68" s="264"/>
      <c r="GU68" s="264"/>
      <c r="HB68" s="264"/>
      <c r="HI68" s="264"/>
      <c r="HP68" s="386"/>
    </row>
    <row r="69" spans="1:251">
      <c r="C69" s="40"/>
    </row>
    <row r="70" spans="1:251">
      <c r="DD70" s="67">
        <v>90781276</v>
      </c>
    </row>
    <row r="72" spans="1:251">
      <c r="DD72" s="377">
        <f>+DD68-DD70</f>
        <v>-339508.15999998152</v>
      </c>
    </row>
  </sheetData>
  <mergeCells count="133">
    <mergeCell ref="HQ3:IQ3"/>
    <mergeCell ref="HQ4:HR4"/>
    <mergeCell ref="HS4:HT4"/>
    <mergeCell ref="HU4:HV4"/>
    <mergeCell ref="HX4:HY4"/>
    <mergeCell ref="HZ4:IA4"/>
    <mergeCell ref="IB4:IC4"/>
    <mergeCell ref="IE4:IF4"/>
    <mergeCell ref="IG4:IH4"/>
    <mergeCell ref="II4:IJ4"/>
    <mergeCell ref="IL4:IM4"/>
    <mergeCell ref="IN4:IO4"/>
    <mergeCell ref="IP4:IQ4"/>
    <mergeCell ref="EM3:FM3"/>
    <mergeCell ref="EM4:EN4"/>
    <mergeCell ref="EO4:EP4"/>
    <mergeCell ref="EQ4:ER4"/>
    <mergeCell ref="ET4:EU4"/>
    <mergeCell ref="EV4:EW4"/>
    <mergeCell ref="EX4:EY4"/>
    <mergeCell ref="FA4:FB4"/>
    <mergeCell ref="FC4:FD4"/>
    <mergeCell ref="FE4:FF4"/>
    <mergeCell ref="FH4:FI4"/>
    <mergeCell ref="FJ4:FK4"/>
    <mergeCell ref="FL4:FM4"/>
    <mergeCell ref="CR4:CS4"/>
    <mergeCell ref="CL1:DH1"/>
    <mergeCell ref="CL2:DH2"/>
    <mergeCell ref="CL3:DI3"/>
    <mergeCell ref="CP4:CQ4"/>
    <mergeCell ref="CN4:CO4"/>
    <mergeCell ref="CL4:CM4"/>
    <mergeCell ref="CT4:CU4"/>
    <mergeCell ref="CV4:CW4"/>
    <mergeCell ref="CX4:CY4"/>
    <mergeCell ref="CZ4:DA4"/>
    <mergeCell ref="DB4:DC4"/>
    <mergeCell ref="DD4:DE4"/>
    <mergeCell ref="DF4:DG4"/>
    <mergeCell ref="DH4:DI4"/>
    <mergeCell ref="BM1:CI1"/>
    <mergeCell ref="BM2:CI2"/>
    <mergeCell ref="BO4:BP4"/>
    <mergeCell ref="BM3:CJ3"/>
    <mergeCell ref="BM4:BN4"/>
    <mergeCell ref="BQ4:BR4"/>
    <mergeCell ref="BS4:BT4"/>
    <mergeCell ref="BU4:BV4"/>
    <mergeCell ref="BW4:BX4"/>
    <mergeCell ref="CI4:CJ4"/>
    <mergeCell ref="BY4:BZ4"/>
    <mergeCell ref="CA4:CB4"/>
    <mergeCell ref="CC4:CD4"/>
    <mergeCell ref="CE4:CF4"/>
    <mergeCell ref="CG4:CH4"/>
    <mergeCell ref="AN1:BK1"/>
    <mergeCell ref="AN2:BK2"/>
    <mergeCell ref="AV4:AW4"/>
    <mergeCell ref="AX4:AY4"/>
    <mergeCell ref="AZ4:BA4"/>
    <mergeCell ref="BB4:BC4"/>
    <mergeCell ref="BD4:BE4"/>
    <mergeCell ref="AN4:AO4"/>
    <mergeCell ref="BF4:BG4"/>
    <mergeCell ref="BH4:BI4"/>
    <mergeCell ref="BJ4:BK4"/>
    <mergeCell ref="AN3:BK3"/>
    <mergeCell ref="AP4:AQ4"/>
    <mergeCell ref="AT4:AU4"/>
    <mergeCell ref="AR4:AS4"/>
    <mergeCell ref="B4:C4"/>
    <mergeCell ref="D4:E4"/>
    <mergeCell ref="H4:I4"/>
    <mergeCell ref="J4:K4"/>
    <mergeCell ref="Y4:Z4"/>
    <mergeCell ref="F4:G4"/>
    <mergeCell ref="W4:X4"/>
    <mergeCell ref="A1:AL1"/>
    <mergeCell ref="A2:AL2"/>
    <mergeCell ref="AA4:AB4"/>
    <mergeCell ref="AC4:AD4"/>
    <mergeCell ref="AE4:AF4"/>
    <mergeCell ref="AG4:AH4"/>
    <mergeCell ref="AI4:AJ4"/>
    <mergeCell ref="AK4:AL4"/>
    <mergeCell ref="O4:P4"/>
    <mergeCell ref="Q4:R4"/>
    <mergeCell ref="S4:T4"/>
    <mergeCell ref="U4:V4"/>
    <mergeCell ref="A4:A5"/>
    <mergeCell ref="B3:M3"/>
    <mergeCell ref="O3:AL3"/>
    <mergeCell ref="L4:M4"/>
    <mergeCell ref="DK3:EK3"/>
    <mergeCell ref="EJ4:EK4"/>
    <mergeCell ref="DY4:DZ4"/>
    <mergeCell ref="DT4:DU4"/>
    <mergeCell ref="DO4:DP4"/>
    <mergeCell ref="DK4:DL4"/>
    <mergeCell ref="DV4:DW4"/>
    <mergeCell ref="DR4:DS4"/>
    <mergeCell ref="DM4:DN4"/>
    <mergeCell ref="EA4:EB4"/>
    <mergeCell ref="EC4:ED4"/>
    <mergeCell ref="EF4:EG4"/>
    <mergeCell ref="EH4:EI4"/>
    <mergeCell ref="FN4:FO4"/>
    <mergeCell ref="FN3:GN3"/>
    <mergeCell ref="FP4:FQ4"/>
    <mergeCell ref="FR4:FS4"/>
    <mergeCell ref="FU4:FV4"/>
    <mergeCell ref="FW4:FX4"/>
    <mergeCell ref="FY4:FZ4"/>
    <mergeCell ref="GB4:GC4"/>
    <mergeCell ref="GD4:GE4"/>
    <mergeCell ref="GF4:GG4"/>
    <mergeCell ref="GI4:GJ4"/>
    <mergeCell ref="GK4:GL4"/>
    <mergeCell ref="GM4:GN4"/>
    <mergeCell ref="GO3:HO3"/>
    <mergeCell ref="GO4:GP4"/>
    <mergeCell ref="GQ4:GR4"/>
    <mergeCell ref="GS4:GT4"/>
    <mergeCell ref="GV4:GW4"/>
    <mergeCell ref="GX4:GY4"/>
    <mergeCell ref="GZ4:HA4"/>
    <mergeCell ref="HC4:HD4"/>
    <mergeCell ref="HE4:HF4"/>
    <mergeCell ref="HG4:HH4"/>
    <mergeCell ref="HJ4:HK4"/>
    <mergeCell ref="HL4:HM4"/>
    <mergeCell ref="HN4:HO4"/>
  </mergeCells>
  <phoneticPr fontId="36" type="noConversion"/>
  <conditionalFormatting sqref="B5:AL5">
    <cfRule type="cellIs" dxfId="12" priority="111" operator="lessThan">
      <formula>0</formula>
    </cfRule>
  </conditionalFormatting>
  <conditionalFormatting sqref="AN5:BK5">
    <cfRule type="cellIs" dxfId="11" priority="87" operator="lessThan">
      <formula>0</formula>
    </cfRule>
  </conditionalFormatting>
  <conditionalFormatting sqref="BM5:CJ5">
    <cfRule type="cellIs" dxfId="10" priority="66" operator="lessThan">
      <formula>0</formula>
    </cfRule>
  </conditionalFormatting>
  <conditionalFormatting sqref="CL5:DI5">
    <cfRule type="cellIs" dxfId="9" priority="30" operator="lessThan">
      <formula>0</formula>
    </cfRule>
  </conditionalFormatting>
  <conditionalFormatting sqref="DK5:DP5">
    <cfRule type="cellIs" dxfId="8" priority="27" operator="lessThan">
      <formula>0</formula>
    </cfRule>
  </conditionalFormatting>
  <conditionalFormatting sqref="DR5:DW5">
    <cfRule type="cellIs" dxfId="7" priority="24" operator="lessThan">
      <formula>0</formula>
    </cfRule>
  </conditionalFormatting>
  <conditionalFormatting sqref="DY5:ED5">
    <cfRule type="cellIs" dxfId="6" priority="21" operator="lessThan">
      <formula>0</formula>
    </cfRule>
  </conditionalFormatting>
  <conditionalFormatting sqref="EF5:EK5">
    <cfRule type="cellIs" dxfId="5" priority="18" operator="lessThan">
      <formula>0</formula>
    </cfRule>
  </conditionalFormatting>
  <conditionalFormatting sqref="EM5:ER5">
    <cfRule type="cellIs" dxfId="4" priority="5" operator="lessThan">
      <formula>0</formula>
    </cfRule>
  </conditionalFormatting>
  <conditionalFormatting sqref="ET5:EY5">
    <cfRule type="cellIs" dxfId="3" priority="12" operator="lessThan">
      <formula>0</formula>
    </cfRule>
  </conditionalFormatting>
  <conditionalFormatting sqref="FA5:FF5">
    <cfRule type="cellIs" dxfId="2" priority="9" operator="lessThan">
      <formula>0</formula>
    </cfRule>
  </conditionalFormatting>
  <conditionalFormatting sqref="FH5:FS5 FU5:FZ5 GB5:GG5">
    <cfRule type="cellIs" dxfId="1" priority="3" operator="lessThan">
      <formula>0</formula>
    </cfRule>
  </conditionalFormatting>
  <conditionalFormatting sqref="GI5:GT5 GV5:HA5 HC5:HH5 HJ5:HV5 HX5:IC5 IE5:IJ5 IL5:IQ5">
    <cfRule type="cellIs" dxfId="0" priority="1" operator="lessThan">
      <formula>0</formula>
    </cfRule>
  </conditionalFormatting>
  <pageMargins left="0.7" right="0.7" top="0.75" bottom="0.75" header="0.3" footer="0.3"/>
  <pageSetup scale="64" fitToWidth="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J45"/>
  <sheetViews>
    <sheetView workbookViewId="0">
      <selection activeCell="C19" sqref="C19"/>
    </sheetView>
  </sheetViews>
  <sheetFormatPr defaultRowHeight="15"/>
  <cols>
    <col min="1" max="1" width="33.28515625" customWidth="1"/>
    <col min="2" max="2" width="1.7109375" customWidth="1"/>
    <col min="3" max="10" width="14" customWidth="1"/>
    <col min="11" max="11" width="17" customWidth="1"/>
    <col min="13" max="13" width="10.85546875" bestFit="1" customWidth="1"/>
    <col min="20" max="20" width="0" hidden="1" customWidth="1"/>
    <col min="30" max="38" width="0" hidden="1" customWidth="1"/>
  </cols>
  <sheetData>
    <row r="2" spans="1:36" ht="16.5">
      <c r="A2" s="430" t="s">
        <v>2</v>
      </c>
      <c r="B2" s="430"/>
      <c r="C2" s="430"/>
      <c r="D2" s="430"/>
      <c r="E2" s="430"/>
      <c r="F2" s="430"/>
      <c r="G2" s="430"/>
      <c r="H2" s="430"/>
      <c r="I2" s="430"/>
      <c r="J2" s="430"/>
    </row>
    <row r="3" spans="1:36" ht="16.5">
      <c r="A3" s="430" t="s">
        <v>3</v>
      </c>
      <c r="B3" s="430"/>
      <c r="C3" s="430"/>
      <c r="D3" s="430"/>
      <c r="E3" s="430"/>
      <c r="F3" s="430"/>
      <c r="G3" s="430"/>
      <c r="H3" s="430"/>
      <c r="I3" s="430"/>
      <c r="J3" s="430"/>
    </row>
    <row r="4" spans="1:36" ht="16.5">
      <c r="A4" s="430" t="s">
        <v>211</v>
      </c>
      <c r="B4" s="430"/>
      <c r="C4" s="430"/>
      <c r="D4" s="430"/>
      <c r="E4" s="430"/>
      <c r="F4" s="430"/>
      <c r="G4" s="430"/>
      <c r="H4" s="430"/>
      <c r="I4" s="430"/>
      <c r="J4" s="430"/>
      <c r="T4">
        <v>2026</v>
      </c>
    </row>
    <row r="5" spans="1:36" ht="16.5">
      <c r="A5" s="430" t="str">
        <f>_xlfn.TEXTJOIN(" ",TRUE,"JULY 1,",T4-1," - JUNE 30,",T4)</f>
        <v>JULY 1, 2025  - JUNE 30, 2026</v>
      </c>
      <c r="B5" s="430"/>
      <c r="C5" s="430"/>
      <c r="D5" s="430"/>
      <c r="E5" s="430"/>
      <c r="F5" s="430"/>
      <c r="G5" s="430"/>
      <c r="H5" s="430"/>
      <c r="I5" s="430"/>
      <c r="J5" s="430"/>
      <c r="T5" t="s">
        <v>255</v>
      </c>
    </row>
    <row r="6" spans="1:36" ht="16.5">
      <c r="A6" s="108"/>
      <c r="B6" s="108"/>
      <c r="C6" s="108"/>
      <c r="D6" s="108"/>
      <c r="E6" s="108"/>
      <c r="F6" s="108"/>
      <c r="G6" s="108"/>
      <c r="H6" s="108"/>
      <c r="I6" s="108"/>
      <c r="J6" s="108"/>
    </row>
    <row r="7" spans="1:36" ht="16.5">
      <c r="A7" s="108"/>
      <c r="B7" s="108"/>
      <c r="C7" s="108"/>
      <c r="D7" s="108"/>
      <c r="E7" s="108"/>
      <c r="F7" s="108"/>
      <c r="G7" s="108"/>
      <c r="H7" s="108"/>
      <c r="I7" s="108"/>
      <c r="J7" s="108"/>
    </row>
    <row r="8" spans="1:36" ht="16.5">
      <c r="A8" s="108"/>
      <c r="B8" s="108"/>
      <c r="C8" s="124" t="s">
        <v>4</v>
      </c>
      <c r="D8" s="124" t="s">
        <v>5</v>
      </c>
      <c r="E8" s="124" t="s">
        <v>6</v>
      </c>
      <c r="F8" s="124" t="s">
        <v>7</v>
      </c>
      <c r="G8" s="124" t="s">
        <v>8</v>
      </c>
      <c r="H8" s="124" t="s">
        <v>9</v>
      </c>
      <c r="I8" s="124" t="s">
        <v>21</v>
      </c>
      <c r="J8" s="124" t="s">
        <v>11</v>
      </c>
    </row>
    <row r="9" spans="1:36" ht="16.5">
      <c r="A9" s="114" t="s">
        <v>26</v>
      </c>
      <c r="B9" s="108"/>
      <c r="C9" s="108" t="s">
        <v>12</v>
      </c>
      <c r="D9" s="108" t="s">
        <v>12</v>
      </c>
      <c r="E9" s="108" t="s">
        <v>12</v>
      </c>
      <c r="F9" s="108" t="s">
        <v>12</v>
      </c>
      <c r="G9" s="108" t="s">
        <v>12</v>
      </c>
      <c r="H9" s="108" t="s">
        <v>12</v>
      </c>
      <c r="I9" s="108" t="s">
        <v>12</v>
      </c>
      <c r="J9" s="108"/>
      <c r="M9" s="28"/>
    </row>
    <row r="10" spans="1:36" ht="16.5">
      <c r="A10" s="372" t="str">
        <f>_xlfn.TEXTJOIN(" ",TRUE,T5,"FY",T4-1)</f>
        <v>July FY 2025</v>
      </c>
      <c r="B10" s="111"/>
      <c r="C10" s="394">
        <f>'FY16 to FY26'!B136</f>
        <v>298847.78999999998</v>
      </c>
      <c r="D10" s="394">
        <f>'FY16 to FY26'!C136</f>
        <v>82894.450000000012</v>
      </c>
      <c r="E10" s="394">
        <f>'FY16 to FY26'!D136</f>
        <v>695411.19000000006</v>
      </c>
      <c r="F10" s="394">
        <f>'FY16 to FY26'!E136</f>
        <v>137962.77000000002</v>
      </c>
      <c r="G10" s="394">
        <f>'FY16 to FY26'!F136</f>
        <v>102322.06999999999</v>
      </c>
      <c r="H10" s="394">
        <f>'FY16 to FY26'!G136</f>
        <v>341880.20999999996</v>
      </c>
      <c r="I10" s="394">
        <f>'FY16 to FY26'!H136</f>
        <v>91593.77</v>
      </c>
      <c r="J10" s="394">
        <f>SUM(C10:I10)</f>
        <v>1750912.2500000002</v>
      </c>
      <c r="K10" s="28"/>
      <c r="L10" s="28"/>
      <c r="M10" s="30"/>
    </row>
    <row r="11" spans="1:36" ht="16.5">
      <c r="A11" s="372"/>
      <c r="B11" s="111"/>
      <c r="C11" s="394"/>
      <c r="D11" s="394"/>
      <c r="E11" s="394"/>
      <c r="F11" s="394"/>
      <c r="G11" s="394"/>
      <c r="H11" s="394"/>
      <c r="I11" s="394"/>
      <c r="J11" s="394"/>
      <c r="K11" s="28"/>
      <c r="L11" s="28"/>
    </row>
    <row r="12" spans="1:36" ht="16.5">
      <c r="A12" s="372" t="str">
        <f>_xlfn.TEXTJOIN(" ",TRUE,T5,"FY",T4)</f>
        <v>July FY 2026</v>
      </c>
      <c r="B12" s="111"/>
      <c r="C12" s="394">
        <f>'FY16 to FY26'!B151</f>
        <v>318753.06</v>
      </c>
      <c r="D12" s="394">
        <f>'FY16 to FY26'!C151</f>
        <v>88705.510000000009</v>
      </c>
      <c r="E12" s="394">
        <f>'FY16 to FY26'!D151</f>
        <v>764822.42999999993</v>
      </c>
      <c r="F12" s="394">
        <f>'FY16 to FY26'!E151</f>
        <v>133877.70000000001</v>
      </c>
      <c r="G12" s="394">
        <f>'FY16 to FY26'!F151</f>
        <v>113468.90000000001</v>
      </c>
      <c r="H12" s="394">
        <f>'FY16 to FY26'!G151</f>
        <v>383352.70999999996</v>
      </c>
      <c r="I12" s="394">
        <f>'FY16 to FY26'!H151</f>
        <v>110240.84</v>
      </c>
      <c r="J12" s="394">
        <f>SUM(C12:I12)</f>
        <v>1913221.15</v>
      </c>
      <c r="K12" s="28"/>
      <c r="L12" s="28"/>
    </row>
    <row r="13" spans="1:36" ht="16.5">
      <c r="A13" s="334"/>
      <c r="B13" s="111"/>
      <c r="C13" s="111"/>
      <c r="D13" s="111"/>
      <c r="E13" s="111"/>
      <c r="F13" s="111"/>
      <c r="G13" s="111"/>
      <c r="H13" s="111"/>
      <c r="I13" s="111"/>
      <c r="J13" s="111"/>
      <c r="K13" s="28"/>
      <c r="L13" s="28"/>
    </row>
    <row r="14" spans="1:36" ht="16.5">
      <c r="A14" s="115" t="s">
        <v>208</v>
      </c>
      <c r="B14" s="109"/>
      <c r="C14" s="119">
        <f>(C12-C10)/C10</f>
        <v>6.6606716415737996E-2</v>
      </c>
      <c r="D14" s="119">
        <f t="shared" ref="D14:J14" si="0">(D12-D10)/D10</f>
        <v>7.0101918765369656E-2</v>
      </c>
      <c r="E14" s="119">
        <f t="shared" si="0"/>
        <v>9.9813234239155502E-2</v>
      </c>
      <c r="F14" s="119">
        <f t="shared" si="0"/>
        <v>-2.9609944769882532E-2</v>
      </c>
      <c r="G14" s="119">
        <f t="shared" si="0"/>
        <v>0.10893866787487799</v>
      </c>
      <c r="H14" s="119">
        <f t="shared" si="0"/>
        <v>0.12130710929421742</v>
      </c>
      <c r="I14" s="119">
        <f t="shared" si="0"/>
        <v>0.20358447959943118</v>
      </c>
      <c r="J14" s="119">
        <f t="shared" si="0"/>
        <v>9.2699619869584929E-2</v>
      </c>
      <c r="K14" s="27"/>
      <c r="L14" s="27"/>
      <c r="N14" s="375"/>
      <c r="O14" s="375"/>
      <c r="P14" s="375"/>
      <c r="Q14" s="375"/>
      <c r="R14" s="375"/>
      <c r="S14" s="375"/>
      <c r="T14" s="375"/>
    </row>
    <row r="15" spans="1:36" ht="16.5">
      <c r="A15" s="114" t="s">
        <v>209</v>
      </c>
      <c r="B15" s="108"/>
      <c r="C15" s="108"/>
      <c r="D15" s="108"/>
      <c r="E15" s="108"/>
      <c r="F15" s="108"/>
      <c r="G15" s="108"/>
      <c r="H15" s="108"/>
      <c r="I15" s="108"/>
      <c r="J15" s="108"/>
      <c r="N15" s="375"/>
      <c r="O15" s="375"/>
      <c r="P15" s="375"/>
      <c r="Q15" s="375"/>
      <c r="R15" s="375"/>
      <c r="S15" s="375"/>
      <c r="T15" s="375"/>
    </row>
    <row r="16" spans="1:36" ht="16.5">
      <c r="A16" s="109"/>
      <c r="B16" s="108"/>
      <c r="C16" s="108"/>
      <c r="D16" s="108"/>
      <c r="E16" s="108"/>
      <c r="F16" s="108"/>
      <c r="G16" s="108"/>
      <c r="H16" s="108"/>
      <c r="I16" s="108"/>
      <c r="J16" s="108"/>
      <c r="N16" s="376"/>
      <c r="O16" s="376"/>
      <c r="P16" s="376"/>
      <c r="Q16" s="376"/>
      <c r="R16" s="376"/>
      <c r="S16" s="376"/>
      <c r="T16" s="376"/>
      <c r="AD16" t="s">
        <v>255</v>
      </c>
      <c r="AE16">
        <f>-1+$T$4</f>
        <v>2025</v>
      </c>
      <c r="AJ16">
        <v>2025</v>
      </c>
    </row>
    <row r="17" spans="1:36" ht="17.25" thickBot="1">
      <c r="A17" s="120"/>
      <c r="B17" s="121"/>
      <c r="C17" s="121"/>
      <c r="D17" s="121"/>
      <c r="E17" s="121"/>
      <c r="F17" s="121"/>
      <c r="G17" s="121"/>
      <c r="H17" s="121"/>
      <c r="I17" s="121"/>
      <c r="J17" s="121"/>
      <c r="AD17" t="s">
        <v>256</v>
      </c>
      <c r="AE17">
        <f t="shared" ref="AE17:AE21" si="1">-1+$T$4</f>
        <v>2025</v>
      </c>
      <c r="AJ17">
        <v>2026</v>
      </c>
    </row>
    <row r="18" spans="1:36" ht="17.25" thickTop="1">
      <c r="A18" s="114" t="s">
        <v>27</v>
      </c>
      <c r="B18" s="108"/>
      <c r="C18" s="108"/>
      <c r="D18" s="108"/>
      <c r="E18" s="108"/>
      <c r="F18" s="108"/>
      <c r="G18" s="108"/>
      <c r="H18" s="108"/>
      <c r="I18" s="108"/>
      <c r="J18" s="108"/>
      <c r="AD18" t="s">
        <v>257</v>
      </c>
      <c r="AE18">
        <f t="shared" si="1"/>
        <v>2025</v>
      </c>
      <c r="AJ18">
        <v>2027</v>
      </c>
    </row>
    <row r="19" spans="1:36" ht="16.5">
      <c r="A19" s="110" t="str">
        <f>_xlfn.TEXTJOIN(" ",TRUE,"July -", T5, "FY",T4-1)</f>
        <v>July - July FY 2025</v>
      </c>
      <c r="B19" s="111"/>
      <c r="C19" s="394">
        <f>SUM('FY16 to FY26'!B140)</f>
        <v>543174.56999999995</v>
      </c>
      <c r="D19" s="394">
        <f>SUM('FY16 to FY26'!C140)</f>
        <v>125628.08</v>
      </c>
      <c r="E19" s="394">
        <f>SUM('FY16 to FY26'!D140)</f>
        <v>863812.66999999993</v>
      </c>
      <c r="F19" s="394">
        <f>SUM('FY16 to FY26'!E140)</f>
        <v>203981.05</v>
      </c>
      <c r="G19" s="394">
        <f>SUM('FY16 to FY26'!F140)</f>
        <v>162560.57999999996</v>
      </c>
      <c r="H19" s="394">
        <f>SUM('FY16 to FY26'!G140)</f>
        <v>543712.42000000004</v>
      </c>
      <c r="I19" s="394">
        <f>SUM('FY16 to FY26'!H140)</f>
        <v>244825.81</v>
      </c>
      <c r="J19" s="394">
        <f>SUM(C19:I19)</f>
        <v>2687695.1799999997</v>
      </c>
      <c r="K19" s="29"/>
      <c r="L19" s="28"/>
      <c r="AD19" t="s">
        <v>258</v>
      </c>
      <c r="AE19">
        <f t="shared" si="1"/>
        <v>2025</v>
      </c>
      <c r="AJ19">
        <v>2028</v>
      </c>
    </row>
    <row r="20" spans="1:36" ht="16.5">
      <c r="A20" s="110"/>
      <c r="B20" s="111"/>
      <c r="C20" s="394"/>
      <c r="D20" s="394"/>
      <c r="E20" s="394"/>
      <c r="F20" s="394"/>
      <c r="G20" s="394"/>
      <c r="H20" s="394"/>
      <c r="I20" s="394"/>
      <c r="J20" s="394"/>
      <c r="K20" s="29"/>
      <c r="L20" s="28"/>
      <c r="AD20" t="s">
        <v>259</v>
      </c>
      <c r="AE20">
        <f t="shared" si="1"/>
        <v>2025</v>
      </c>
      <c r="AJ20">
        <v>2029</v>
      </c>
    </row>
    <row r="21" spans="1:36" ht="16.5">
      <c r="A21" s="110" t="str">
        <f>_xlfn.TEXTJOIN(" ",TRUE,"July -", T5, "FY",T4)</f>
        <v>July - July FY 2026</v>
      </c>
      <c r="B21" s="108"/>
      <c r="C21" s="394">
        <f>'FY16 to FY26'!B167</f>
        <v>564934.97000000009</v>
      </c>
      <c r="D21" s="394">
        <f>'FY16 to FY26'!C167</f>
        <v>109487.12</v>
      </c>
      <c r="E21" s="394">
        <f>'FY16 to FY26'!D167</f>
        <v>966983.34</v>
      </c>
      <c r="F21" s="394">
        <f>'FY16 to FY26'!E167</f>
        <v>212330.16999999998</v>
      </c>
      <c r="G21" s="394">
        <f>'FY16 to FY26'!F167</f>
        <v>168310.78000000003</v>
      </c>
      <c r="H21" s="394">
        <f>'FY16 to FY26'!G167</f>
        <v>631475.15</v>
      </c>
      <c r="I21" s="394">
        <f>'FY16 to FY26'!H167</f>
        <v>259992.41</v>
      </c>
      <c r="J21" s="394">
        <f>SUM(C21:I21)</f>
        <v>2913513.9400000004</v>
      </c>
      <c r="AD21" t="s">
        <v>260</v>
      </c>
      <c r="AE21">
        <f t="shared" si="1"/>
        <v>2025</v>
      </c>
      <c r="AJ21">
        <v>2030</v>
      </c>
    </row>
    <row r="22" spans="1:36" ht="16.5">
      <c r="A22" s="108"/>
      <c r="B22" s="108"/>
      <c r="C22" s="343"/>
      <c r="D22" s="343"/>
      <c r="E22" s="343"/>
      <c r="F22" s="343"/>
      <c r="G22" s="343"/>
      <c r="H22" s="343"/>
      <c r="I22" s="343"/>
      <c r="J22" s="343"/>
      <c r="AD22" t="s">
        <v>261</v>
      </c>
      <c r="AE22">
        <f>$T$4</f>
        <v>2026</v>
      </c>
      <c r="AJ22">
        <v>2031</v>
      </c>
    </row>
    <row r="23" spans="1:36" ht="16.5">
      <c r="A23" s="115" t="s">
        <v>208</v>
      </c>
      <c r="B23" s="116"/>
      <c r="C23" s="119">
        <f t="shared" ref="C23:I23" si="2">(C21-C19)/C19</f>
        <v>4.0061522025966981E-2</v>
      </c>
      <c r="D23" s="119">
        <f t="shared" si="2"/>
        <v>-0.12848210368255256</v>
      </c>
      <c r="E23" s="119">
        <f t="shared" si="2"/>
        <v>0.11943639354120617</v>
      </c>
      <c r="F23" s="119">
        <f t="shared" si="2"/>
        <v>4.0930860979488025E-2</v>
      </c>
      <c r="G23" s="119">
        <f t="shared" si="2"/>
        <v>3.5372659226486962E-2</v>
      </c>
      <c r="H23" s="119">
        <f t="shared" si="2"/>
        <v>0.16141387757888623</v>
      </c>
      <c r="I23" s="119">
        <f t="shared" si="2"/>
        <v>6.1948533939293435E-2</v>
      </c>
      <c r="J23" s="119">
        <f>(J21-J19)/J19</f>
        <v>8.4019483191542843E-2</v>
      </c>
      <c r="K23" s="27"/>
      <c r="L23" s="27"/>
      <c r="AD23" t="s">
        <v>262</v>
      </c>
      <c r="AE23">
        <f t="shared" ref="AE23:AE27" si="3">$T$4</f>
        <v>2026</v>
      </c>
      <c r="AJ23">
        <v>2032</v>
      </c>
    </row>
    <row r="24" spans="1:36" ht="16.5">
      <c r="A24" s="114" t="s">
        <v>209</v>
      </c>
      <c r="B24" s="116"/>
      <c r="C24" s="116"/>
      <c r="D24" s="116"/>
      <c r="E24" s="116"/>
      <c r="F24" s="116"/>
      <c r="G24" s="116"/>
      <c r="H24" s="116"/>
      <c r="I24" s="116"/>
      <c r="J24" s="116"/>
      <c r="K24" s="27"/>
      <c r="L24" s="27"/>
      <c r="AD24" t="s">
        <v>263</v>
      </c>
      <c r="AE24">
        <f t="shared" si="3"/>
        <v>2026</v>
      </c>
      <c r="AJ24">
        <v>2033</v>
      </c>
    </row>
    <row r="25" spans="1:36" ht="17.25" thickBot="1">
      <c r="A25" s="122"/>
      <c r="B25" s="123"/>
      <c r="C25" s="123"/>
      <c r="D25" s="123"/>
      <c r="E25" s="123"/>
      <c r="F25" s="123"/>
      <c r="G25" s="123"/>
      <c r="H25" s="123"/>
      <c r="I25" s="123"/>
      <c r="J25" s="123"/>
      <c r="AD25" t="s">
        <v>264</v>
      </c>
      <c r="AE25">
        <f t="shared" si="3"/>
        <v>2026</v>
      </c>
      <c r="AJ25">
        <v>2034</v>
      </c>
    </row>
    <row r="26" spans="1:36" ht="17.25" thickTop="1">
      <c r="A26" s="114" t="s">
        <v>28</v>
      </c>
      <c r="B26" s="108"/>
      <c r="C26" s="108"/>
      <c r="D26" s="108"/>
      <c r="E26" s="108"/>
      <c r="F26" s="108"/>
      <c r="G26" s="108"/>
      <c r="H26" s="108"/>
      <c r="I26" s="108"/>
      <c r="J26" s="108"/>
      <c r="AD26" t="s">
        <v>265</v>
      </c>
      <c r="AE26">
        <f t="shared" si="3"/>
        <v>2026</v>
      </c>
      <c r="AJ26">
        <v>2035</v>
      </c>
    </row>
    <row r="27" spans="1:36" ht="16.5">
      <c r="A27" s="112" t="str">
        <f>_xlfn.TEXTJOIN(" ",TRUE,"*Projected July",T4-1,"-",T5,VLOOKUP(T5,AD16:AE27,2,FALSE))</f>
        <v>*Projected July 2025 - July 2025</v>
      </c>
      <c r="B27" s="111"/>
      <c r="C27" s="394">
        <f>SUM((C19*1.05))</f>
        <v>570333.29849999992</v>
      </c>
      <c r="D27" s="394">
        <f t="shared" ref="D27:I27" si="4">SUM((D19*1.05))</f>
        <v>131909.484</v>
      </c>
      <c r="E27" s="394">
        <f t="shared" si="4"/>
        <v>907003.30349999992</v>
      </c>
      <c r="F27" s="394">
        <f t="shared" si="4"/>
        <v>214180.10250000001</v>
      </c>
      <c r="G27" s="394">
        <f t="shared" si="4"/>
        <v>170688.60899999997</v>
      </c>
      <c r="H27" s="394">
        <f t="shared" si="4"/>
        <v>570898.04100000008</v>
      </c>
      <c r="I27" s="394">
        <f t="shared" si="4"/>
        <v>257067.1005</v>
      </c>
      <c r="J27" s="394">
        <f>SUM((J19*1.05))</f>
        <v>2822079.9389999998</v>
      </c>
      <c r="K27" s="28"/>
      <c r="L27" s="28"/>
      <c r="AD27" t="s">
        <v>266</v>
      </c>
      <c r="AE27">
        <f t="shared" si="3"/>
        <v>2026</v>
      </c>
      <c r="AJ27">
        <v>2036</v>
      </c>
    </row>
    <row r="28" spans="1:36" ht="16.5">
      <c r="A28" s="112"/>
      <c r="B28" s="111"/>
      <c r="C28" s="394"/>
      <c r="D28" s="394"/>
      <c r="E28" s="394"/>
      <c r="F28" s="394"/>
      <c r="G28" s="394"/>
      <c r="H28" s="394"/>
      <c r="I28" s="394"/>
      <c r="J28" s="394"/>
      <c r="K28" s="28"/>
      <c r="L28" s="28"/>
      <c r="AJ28">
        <v>2037</v>
      </c>
    </row>
    <row r="29" spans="1:36" ht="16.5">
      <c r="A29" s="112" t="str">
        <f>_xlfn.TEXTJOIN(" ",TRUE,"Actual July",T4-1,"-",T5,VLOOKUP(T5,AD16:AE27,2,FALSE))</f>
        <v>Actual July 2025 - July 2025</v>
      </c>
      <c r="B29" s="111"/>
      <c r="C29" s="394">
        <f>C21</f>
        <v>564934.97000000009</v>
      </c>
      <c r="D29" s="394">
        <f t="shared" ref="D29:J29" si="5">D21</f>
        <v>109487.12</v>
      </c>
      <c r="E29" s="394">
        <f t="shared" si="5"/>
        <v>966983.34</v>
      </c>
      <c r="F29" s="394">
        <f t="shared" si="5"/>
        <v>212330.16999999998</v>
      </c>
      <c r="G29" s="394">
        <f t="shared" si="5"/>
        <v>168310.78000000003</v>
      </c>
      <c r="H29" s="394">
        <f t="shared" si="5"/>
        <v>631475.15</v>
      </c>
      <c r="I29" s="394">
        <f t="shared" si="5"/>
        <v>259992.41</v>
      </c>
      <c r="J29" s="394">
        <f t="shared" si="5"/>
        <v>2913513.9400000004</v>
      </c>
      <c r="K29" s="28"/>
      <c r="L29" s="28"/>
      <c r="AJ29">
        <v>2038</v>
      </c>
    </row>
    <row r="30" spans="1:36" ht="16.5">
      <c r="A30" s="112" t="s">
        <v>12</v>
      </c>
      <c r="B30" s="117"/>
      <c r="C30" s="111"/>
      <c r="D30" s="111"/>
      <c r="E30" s="111"/>
      <c r="F30" s="111"/>
      <c r="G30" s="111"/>
      <c r="H30" s="111"/>
      <c r="I30" s="111"/>
      <c r="J30" s="111"/>
      <c r="K30" s="28"/>
      <c r="L30" s="30"/>
      <c r="AJ30">
        <v>2039</v>
      </c>
    </row>
    <row r="31" spans="1:36" ht="16.5">
      <c r="A31" s="118" t="s">
        <v>210</v>
      </c>
      <c r="B31" s="108"/>
      <c r="C31" s="395">
        <f t="shared" ref="C31:J31" si="6">C29-C27</f>
        <v>-5398.3284999998286</v>
      </c>
      <c r="D31" s="395">
        <f t="shared" si="6"/>
        <v>-22422.364000000001</v>
      </c>
      <c r="E31" s="395">
        <f t="shared" si="6"/>
        <v>59980.036500000046</v>
      </c>
      <c r="F31" s="395">
        <f t="shared" si="6"/>
        <v>-1849.9325000000244</v>
      </c>
      <c r="G31" s="395">
        <f t="shared" si="6"/>
        <v>-2377.8289999999397</v>
      </c>
      <c r="H31" s="395">
        <f t="shared" si="6"/>
        <v>60577.108999999939</v>
      </c>
      <c r="I31" s="395">
        <f t="shared" si="6"/>
        <v>2925.309500000003</v>
      </c>
      <c r="J31" s="395">
        <f t="shared" si="6"/>
        <v>91434.00100000063</v>
      </c>
      <c r="K31" s="30"/>
      <c r="AJ31">
        <v>2040</v>
      </c>
    </row>
    <row r="32" spans="1:36" ht="16.5">
      <c r="A32" s="115" t="s">
        <v>29</v>
      </c>
      <c r="B32" s="108"/>
      <c r="C32" s="108"/>
      <c r="D32" s="108"/>
      <c r="E32" s="108"/>
      <c r="F32" s="108"/>
      <c r="G32" s="108"/>
      <c r="H32" s="108"/>
      <c r="I32" s="108"/>
      <c r="J32" s="108"/>
      <c r="AJ32">
        <v>2041</v>
      </c>
    </row>
    <row r="33" spans="1:36" ht="16.5">
      <c r="A33" s="108"/>
      <c r="B33" s="108"/>
      <c r="C33" s="116"/>
      <c r="D33" s="116"/>
      <c r="E33" s="116"/>
      <c r="F33" s="116"/>
      <c r="G33" s="116"/>
      <c r="H33" s="116"/>
      <c r="I33" s="116"/>
      <c r="J33" s="116"/>
      <c r="AJ33">
        <v>2042</v>
      </c>
    </row>
    <row r="34" spans="1:36" ht="16.5">
      <c r="A34" s="108"/>
      <c r="B34" s="108"/>
      <c r="C34" s="108"/>
      <c r="D34" s="108"/>
      <c r="E34" s="108"/>
      <c r="F34" s="108"/>
      <c r="G34" s="108"/>
      <c r="H34" s="108"/>
      <c r="I34" s="108"/>
      <c r="J34" s="108"/>
      <c r="AJ34">
        <v>2043</v>
      </c>
    </row>
    <row r="35" spans="1:36" ht="16.5">
      <c r="A35" s="113" t="s">
        <v>248</v>
      </c>
      <c r="B35" s="108"/>
      <c r="C35" s="108"/>
      <c r="D35" s="113"/>
      <c r="E35" s="108"/>
      <c r="F35" s="108"/>
      <c r="G35" s="108"/>
      <c r="H35" s="108"/>
      <c r="I35" s="108"/>
      <c r="J35" s="108"/>
      <c r="AJ35">
        <v>2044</v>
      </c>
    </row>
    <row r="36" spans="1:36" ht="16.5">
      <c r="A36" s="108" t="s">
        <v>180</v>
      </c>
      <c r="B36" s="108"/>
      <c r="C36" s="108"/>
      <c r="D36" s="108"/>
      <c r="E36" s="108"/>
      <c r="F36" s="108"/>
      <c r="G36" s="108"/>
      <c r="H36" s="108"/>
      <c r="I36" s="108"/>
      <c r="J36" s="108"/>
      <c r="AJ36">
        <v>2045</v>
      </c>
    </row>
    <row r="37" spans="1:36" ht="16.5">
      <c r="A37" s="108"/>
      <c r="B37" s="108"/>
      <c r="C37" s="108"/>
      <c r="D37" s="108"/>
      <c r="E37" s="108"/>
      <c r="F37" s="108"/>
      <c r="G37" s="108"/>
      <c r="H37" s="108"/>
      <c r="I37" s="108"/>
      <c r="J37" s="108"/>
      <c r="AJ37">
        <v>2046</v>
      </c>
    </row>
    <row r="38" spans="1:36" ht="16.5">
      <c r="A38" s="108"/>
      <c r="B38" s="108"/>
      <c r="C38" s="108"/>
      <c r="D38" s="108"/>
      <c r="E38" s="108"/>
      <c r="F38" s="108"/>
      <c r="G38" s="108"/>
      <c r="H38" s="108"/>
      <c r="I38" s="108"/>
      <c r="J38" s="108"/>
      <c r="AJ38">
        <v>2047</v>
      </c>
    </row>
    <row r="39" spans="1:36" ht="16.5">
      <c r="A39" s="108"/>
      <c r="B39" s="108"/>
      <c r="C39" s="108"/>
      <c r="D39" s="108"/>
      <c r="E39" s="108"/>
      <c r="F39" s="108"/>
      <c r="G39" s="108"/>
      <c r="H39" s="108"/>
      <c r="I39" s="108"/>
      <c r="J39" s="108"/>
      <c r="AJ39">
        <v>2048</v>
      </c>
    </row>
    <row r="40" spans="1:36">
      <c r="AJ40">
        <v>2049</v>
      </c>
    </row>
    <row r="41" spans="1:36">
      <c r="AJ41">
        <v>2050</v>
      </c>
    </row>
    <row r="42" spans="1:36">
      <c r="AJ42">
        <v>2051</v>
      </c>
    </row>
    <row r="43" spans="1:36">
      <c r="AJ43">
        <v>2052</v>
      </c>
    </row>
    <row r="44" spans="1:36">
      <c r="AJ44">
        <v>2053</v>
      </c>
    </row>
    <row r="45" spans="1:36">
      <c r="AJ45">
        <v>2054</v>
      </c>
    </row>
  </sheetData>
  <mergeCells count="4">
    <mergeCell ref="A2:J2"/>
    <mergeCell ref="A3:J3"/>
    <mergeCell ref="A4:J4"/>
    <mergeCell ref="A5:J5"/>
  </mergeCells>
  <phoneticPr fontId="36" type="noConversion"/>
  <dataValidations count="2">
    <dataValidation type="list" allowBlank="1" showInputMessage="1" showErrorMessage="1" sqref="T5" xr:uid="{F1A7C557-7BE2-4405-AB32-A75CF12AD90B}">
      <formula1>$AD$16:$AD$27</formula1>
    </dataValidation>
    <dataValidation type="list" allowBlank="1" showInputMessage="1" showErrorMessage="1" sqref="T4" xr:uid="{EC040249-F976-40BA-81CB-2A269C921D61}">
      <formula1>$AJ$16:$AJ$45</formula1>
    </dataValidation>
  </dataValidations>
  <pageMargins left="0.7" right="0.7" top="0.75" bottom="0.75" header="0.3" footer="0.3"/>
  <pageSetup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Overall Coll %</vt:lpstr>
      <vt:lpstr>Monthly Distribution</vt:lpstr>
      <vt:lpstr>FY16 to FY26</vt:lpstr>
      <vt:lpstr>T&amp;C Sales By Counties</vt:lpstr>
      <vt:lpstr>% Collection by Region</vt:lpstr>
      <vt:lpstr>'Overall Coll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Green</dc:creator>
  <cp:lastModifiedBy>Israel Silva</cp:lastModifiedBy>
  <cp:lastPrinted>2019-06-28T19:50:03Z</cp:lastPrinted>
  <dcterms:created xsi:type="dcterms:W3CDTF">2016-03-30T20:20:43Z</dcterms:created>
  <dcterms:modified xsi:type="dcterms:W3CDTF">2025-08-07T18:02:22Z</dcterms:modified>
</cp:coreProperties>
</file>