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dahogov-my.sharepoint.com/personal/jeremy_chase_commerce_idaho_gov/Documents/Desktop/FY25/FY25Collections/"/>
    </mc:Choice>
  </mc:AlternateContent>
  <xr:revisionPtr revIDLastSave="0" documentId="8_{CFFF5748-10CD-4EE5-ADB7-7FC200E8BB94}" xr6:coauthVersionLast="47" xr6:coauthVersionMax="47" xr10:uidLastSave="{00000000-0000-0000-0000-000000000000}"/>
  <bookViews>
    <workbookView xWindow="-108" yWindow="-108" windowWidth="23256" windowHeight="12456" activeTab="4"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0" i="3"/>
  <c r="E10" i="3"/>
  <c r="F10" i="3"/>
  <c r="G10" i="3"/>
  <c r="H10" i="3"/>
  <c r="I10" i="3"/>
  <c r="C10" i="3"/>
  <c r="J10" i="3" l="1"/>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E56" i="8"/>
  <c r="JD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E65" i="8" s="1"/>
  <c r="JD11" i="8"/>
  <c r="JD65" i="8" s="1"/>
  <c r="JC11" i="8"/>
  <c r="JC65" i="8" s="1"/>
  <c r="JB11" i="8"/>
  <c r="JB65" i="8" s="1"/>
  <c r="JA11" i="8"/>
  <c r="JA65" i="8" s="1"/>
  <c r="IZ11" i="8"/>
  <c r="IZ65" i="8" s="1"/>
  <c r="IX11" i="8"/>
  <c r="IX65" i="8" s="1"/>
  <c r="IW11" i="8"/>
  <c r="IW65" i="8" s="1"/>
  <c r="IV11" i="8"/>
  <c r="IU11" i="8"/>
  <c r="IT11" i="8"/>
  <c r="IS11" i="8"/>
  <c r="C27" i="3"/>
  <c r="IV65" i="8" l="1"/>
  <c r="IS65" i="8"/>
  <c r="IT65" i="8"/>
  <c r="IU65" i="8"/>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B12" i="2"/>
  <c r="H12" i="2"/>
  <c r="G12" i="2"/>
  <c r="F12" i="2"/>
  <c r="E12" i="2"/>
  <c r="D12" i="2"/>
  <c r="C12" i="2"/>
  <c r="H11" i="2"/>
  <c r="G11" i="2"/>
  <c r="F11" i="2"/>
  <c r="E11" i="2"/>
  <c r="D11" i="2"/>
  <c r="B11" i="2"/>
  <c r="C11" i="2"/>
  <c r="I18" i="2" l="1"/>
  <c r="I19" i="2"/>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2" i="3" s="1"/>
  <c r="D147" i="1"/>
  <c r="E12" i="3" s="1"/>
  <c r="E147" i="1"/>
  <c r="F12" i="3" s="1"/>
  <c r="F147" i="1"/>
  <c r="G12" i="3" s="1"/>
  <c r="G147" i="1"/>
  <c r="H12" i="3" s="1"/>
  <c r="H147" i="1"/>
  <c r="I12" i="3" s="1"/>
  <c r="C148" i="1"/>
  <c r="D148" i="1"/>
  <c r="E148" i="1"/>
  <c r="F148" i="1"/>
  <c r="G148" i="1"/>
  <c r="H148" i="1"/>
  <c r="C149" i="1"/>
  <c r="D149" i="1"/>
  <c r="E149" i="1"/>
  <c r="F149" i="1"/>
  <c r="G149" i="1"/>
  <c r="H149" i="1"/>
  <c r="C150" i="1"/>
  <c r="D150" i="1"/>
  <c r="E150" i="1"/>
  <c r="F150" i="1"/>
  <c r="G150" i="1"/>
  <c r="H150" i="1"/>
  <c r="C151" i="1"/>
  <c r="D151" i="1"/>
  <c r="E151" i="1"/>
  <c r="F151" i="1"/>
  <c r="G151" i="1"/>
  <c r="H151" i="1"/>
  <c r="B141" i="1"/>
  <c r="B142" i="1"/>
  <c r="B143" i="1"/>
  <c r="B144" i="1"/>
  <c r="B147" i="1"/>
  <c r="C12" i="3" s="1"/>
  <c r="B148" i="1"/>
  <c r="B149" i="1"/>
  <c r="B150" i="1"/>
  <c r="B151" i="1"/>
  <c r="C140" i="1"/>
  <c r="D140" i="1"/>
  <c r="E140" i="1"/>
  <c r="F140" i="1"/>
  <c r="G140" i="1"/>
  <c r="H140" i="1"/>
  <c r="B140" i="1"/>
  <c r="J147" i="1" l="1"/>
  <c r="J150" i="1"/>
  <c r="J151" i="1"/>
  <c r="J149" i="1"/>
  <c r="J143" i="1"/>
  <c r="J142" i="1"/>
  <c r="J148"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16" i="2"/>
  <c r="I17"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J145" i="1" l="1"/>
  <c r="H14" i="2" l="1"/>
  <c r="E14" i="2"/>
  <c r="G14" i="2"/>
  <c r="D14" i="2"/>
  <c r="F14" i="2"/>
  <c r="C14" i="2"/>
  <c r="B14" i="2"/>
  <c r="B146" i="1" l="1"/>
  <c r="I14" i="2"/>
  <c r="B21" i="2"/>
  <c r="H146" i="1"/>
  <c r="H21" i="2"/>
  <c r="G146" i="1"/>
  <c r="G21" i="2"/>
  <c r="F146" i="1"/>
  <c r="F21" i="2"/>
  <c r="D146" i="1"/>
  <c r="D21" i="2"/>
  <c r="C146" i="1"/>
  <c r="C21" i="2"/>
  <c r="E146" i="1"/>
  <c r="E21" i="2"/>
  <c r="G152" i="1" l="1"/>
  <c r="H14" i="3"/>
  <c r="C152" i="1"/>
  <c r="C153" i="1" s="1"/>
  <c r="D14" i="3"/>
  <c r="F152" i="1"/>
  <c r="F153" i="1" s="1"/>
  <c r="G14" i="3"/>
  <c r="D152" i="1"/>
  <c r="D153" i="1" s="1"/>
  <c r="E14" i="3"/>
  <c r="E152" i="1"/>
  <c r="F14" i="3"/>
  <c r="H152" i="1"/>
  <c r="I21" i="3" s="1"/>
  <c r="I14" i="3"/>
  <c r="C14" i="3"/>
  <c r="E153" i="1"/>
  <c r="F21" i="3"/>
  <c r="G153" i="1"/>
  <c r="H21" i="3"/>
  <c r="H153" i="1"/>
  <c r="I21" i="2"/>
  <c r="J146" i="1"/>
  <c r="J152" i="1" s="1"/>
  <c r="J153" i="1" s="1"/>
  <c r="B152" i="1"/>
  <c r="J12" i="3" l="1"/>
  <c r="J14" i="3" s="1"/>
  <c r="G21" i="3"/>
  <c r="E21" i="3"/>
  <c r="D21" i="3"/>
  <c r="D29" i="3" s="1"/>
  <c r="D31" i="3" s="1"/>
  <c r="B153" i="1"/>
  <c r="C21" i="3"/>
  <c r="G23" i="3"/>
  <c r="G29" i="3"/>
  <c r="G31" i="3" s="1"/>
  <c r="H29" i="3"/>
  <c r="H31" i="3" s="1"/>
  <c r="H23" i="3"/>
  <c r="E29" i="3"/>
  <c r="E31" i="3" s="1"/>
  <c r="E23" i="3"/>
  <c r="D23" i="3"/>
  <c r="F29" i="3"/>
  <c r="F31" i="3" s="1"/>
  <c r="F23" i="3"/>
  <c r="I29" i="3"/>
  <c r="I31" i="3" s="1"/>
  <c r="I23" i="3"/>
  <c r="C29" i="3" l="1"/>
  <c r="C31" i="3" s="1"/>
  <c r="J21" i="3"/>
  <c r="C23" i="3"/>
  <c r="J23" i="3" l="1"/>
  <c r="J29" i="3"/>
  <c r="J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<sst xmlns="http://schemas.openxmlformats.org/spreadsheetml/2006/main" count="586" uniqueCount="280">
  <si>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</si>
  <si>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</si>
  <si>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</si>
  <si>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</si>
  <si>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</si>
  <si>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</si>
  <si>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</si>
  <si>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</si>
  <si>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</si>
  <si>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</si>
  <si>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</si>
  <si>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</si>
  <si>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</si>
  <si>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</si>
  <si>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</si>
  <si>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</si>
  <si>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</si>
  <si>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</si>
  <si>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</si>
  <si>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</si>
  <si>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</si>
  <si>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</si>
  <si>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</si>
  <si>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</si>
  <si>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</si>
  <si>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</si>
  <si>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</si>
  <si>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</si>
  <si>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</si>
  <si>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</si>
  <si>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</si>
  <si>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</si>
  <si>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</si>
  <si>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</si>
  <si>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</si>
  <si>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</si>
  <si>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</si>
  <si>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</si>
  <si>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</si>
  <si>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</si>
  <si>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</si>
  <si>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</si>
  <si>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</si>
  <si>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</si>
  <si>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</si>
  <si>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</si>
  <si>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</si>
  <si>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</si>
  <si>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</si>
  <si>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</si>
  <si>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</si>
  <si>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</si>
  <si>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</si>
  <si>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</si>
  <si>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</si>
  <si>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</si>
  <si>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</si>
  <si>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</si>
  <si>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</si>
  <si>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</si>
  <si>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</si>
  <si>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</si>
  <si>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</si>
  <si>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</si>
  <si>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</si>
  <si>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</si>
  <si>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</si>
  <si>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</si>
  <si>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</si>
  <si>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</si>
  <si>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</si>
  <si>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</si>
  <si>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</si>
  <si>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</si>
  <si>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</si>
  <si>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</si>
  <si>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</si>
  <si>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</si>
  <si>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</si>
  <si>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</si>
  <si>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</si>
  <si>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</si>
  <si>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</si>
  <si>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</si>
  <si>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</si>
  <si>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</si>
  <si>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</si>
  <si>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</si>
  <si>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</si>
  <si>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</si>
  <si>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</si>
  <si>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</si>
  <si>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</si>
  <si>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</si>
  <si>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</si>
  <si>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</si>
  <si>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</si>
  <si>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</si>
  <si>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</si>
  <si>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</si>
  <si>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</si>
  <si>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</si>
  <si>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</si>
  <si>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</si>
  <si>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</si>
  <si>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</si>
  <si>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</si>
  <si>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</si>
  <si>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</si>
  <si>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</si>
  <si>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</si>
  <si>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</si>
  <si>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</si>
  <si>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</si>
  <si>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</si>
  <si>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</si>
  <si>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</si>
  <si>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</si>
  <si>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</si>
  <si>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</si>
  <si>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</si>
  <si>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</si>
  <si>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</si>
  <si>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</si>
  <si>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</si>
  <si>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</si>
  <si>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</si>
  <si>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</si>
  <si>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</si>
  <si>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</si>
  <si>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</si>
  <si>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</si>
  <si>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</si>
  <si>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</si>
  <si>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</si>
  <si>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</si>
  <si>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</si>
  <si>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</si>
  <si>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</si>
  <si>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</si>
  <si>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</si>
  <si>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</si>
  <si>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</si>
  <si>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</si>
  <si>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</si>
  <si>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</si>
  <si>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</si>
  <si>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</si>
  <si>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</si>
  <si>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</si>
  <si>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</si>
  <si>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</si>
  <si>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</si>
  <si>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</si>
  <si>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</si>
  <si>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</si>
  <si>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</si>
  <si>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</si>
  <si>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</si>
  <si>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</si>
  <si>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</si>
  <si>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</si>
  <si>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</si>
  <si>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</si>
  <si>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</si>
  <si>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</si>
  <si>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</si>
  <si>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</si>
  <si>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</si>
  <si>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</si>
  <si>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</si>
  <si>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</si>
  <si>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</si>
  <si>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</si>
  <si>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</si>
  <si>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</si>
  <si>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</si>
  <si>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</si>
  <si>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</si>
  <si>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</si>
  <si>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</si>
  <si>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</si>
  <si>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</si>
  <si>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</si>
  <si>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</si>
  <si>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</si>
  <si>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</si>
  <si>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</si>
  <si>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</si>
  <si>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</si>
  <si>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</si>
  <si>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</si>
  <si>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</si>
  <si>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</si>
  <si>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</si>
  <si>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</si>
  <si>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</si>
  <si>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</si>
  <si>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</si>
  <si>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</si>
  <si>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</si>
  <si>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</si>
  <si>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</si>
  <si>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</si>
  <si>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</si>
  <si>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</si>
  <si>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</si>
  <si>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</si>
  <si>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</si>
  <si>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</si>
  <si>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</si>
  <si>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</si>
  <si>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</si>
  <si>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</si>
  <si>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</si>
  <si>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</si>
  <si>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</si>
  <si>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</si>
  <si>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</si>
  <si>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</si>
  <si>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</si>
  <si>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</si>
  <si>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</si>
  <si>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</si>
  <si>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</si>
  <si>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</si>
  <si>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</si>
  <si>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</si>
  <si>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</si>
  <si>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</si>
  <si>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</si>
  <si>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</si>
  <si>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</si>
  <si>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</si>
  <si>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</si>
  <si>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</si>
  <si>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</si>
  <si>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</si>
  <si>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</si>
  <si>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</si>
  <si>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</si>
  <si>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</si>
  <si>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</si>
  <si>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</si>
  <si>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</si>
  <si>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</si>
  <si>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</si>
  <si>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</si>
  <si>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</si>
  <si>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</si>
  <si>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</si>
  <si>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</si>
  <si>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</si>
  <si>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</si>
  <si>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</si>
  <si>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</si>
  <si>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</si>
  <si>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</si>
  <si>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</si>
  <si>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</si>
  <si>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</si>
  <si>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</si>
  <si>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</si>
  <si>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</si>
  <si>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</si>
  <si>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</si>
  <si>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</si>
  <si>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</si>
  <si>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</si>
  <si>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</si>
  <si>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</si>
  <si>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</si>
  <si>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</si>
  <si>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</si>
  <si>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Feb FY24</t>
  </si>
  <si>
    <t>Feb FY25</t>
  </si>
  <si>
    <t>July - Feb FY 24</t>
  </si>
  <si>
    <t>July - Feb FY25</t>
  </si>
  <si>
    <t>*PROJECTED JUL 2024 - FEB 2025</t>
  </si>
  <si>
    <t>ACTUAL JUL 2024 -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</si>
</sst>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7">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file:///\\taxadmfile\ACCTG\Accounting\MONTH%20END\Month%20End%20Reconciliations\Travel%20and%20Auditorium%20Reconciliations\Travel%20&amp;%20Convention\FY%2025\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refreshError="1"/>
      <sheetData sheetId="1" refreshError="1"/>
      <sheetData sheetId="2" refreshError="1"/>
      <sheetData sheetId="3" refreshError="1"/>
      <sheetData sheetId="4">
        <row r="7">
          <cell r="F7">
            <v>-475690.17</v>
          </cell>
          <cell r="G7">
            <v>-251860.74</v>
          </cell>
          <cell r="H7">
            <v>-179794.47999999998</v>
          </cell>
          <cell r="I7">
            <v>-244325.47999999998</v>
          </cell>
          <cell r="J7">
            <v>-217271.01</v>
          </cell>
          <cell r="K7">
            <v>0</v>
          </cell>
          <cell r="L7">
            <v>0</v>
          </cell>
          <cell r="M7">
            <v>0</v>
          </cell>
          <cell r="N7">
            <v>0</v>
          </cell>
        </row>
        <row r="13">
          <cell r="F13">
            <v>-103494.23000000001</v>
          </cell>
          <cell r="G13">
            <v>-90734.5</v>
          </cell>
          <cell r="H13">
            <v>-76460.649999999994</v>
          </cell>
          <cell r="I13">
            <v>-55194.14</v>
          </cell>
          <cell r="J13">
            <v>-48704.15</v>
          </cell>
          <cell r="K13">
            <v>0</v>
          </cell>
          <cell r="L13">
            <v>0</v>
          </cell>
          <cell r="M13">
            <v>0</v>
          </cell>
          <cell r="N13">
            <v>0</v>
          </cell>
        </row>
        <row r="24">
          <cell r="F24">
            <v>-848268.54</v>
          </cell>
          <cell r="G24">
            <v>-766426.79</v>
          </cell>
          <cell r="H24">
            <v>-498003.18000000005</v>
          </cell>
          <cell r="I24">
            <v>-490016.46</v>
          </cell>
          <cell r="J24">
            <v>-475301.27999999997</v>
          </cell>
          <cell r="K24">
            <v>0</v>
          </cell>
          <cell r="L24">
            <v>0</v>
          </cell>
          <cell r="M24">
            <v>0</v>
          </cell>
          <cell r="N24">
            <v>0</v>
          </cell>
        </row>
        <row r="32">
          <cell r="F32">
            <v>-178482.07</v>
          </cell>
          <cell r="G32">
            <v>-108846.6</v>
          </cell>
          <cell r="H32">
            <v>-74666.429999999993</v>
          </cell>
          <cell r="I32">
            <v>-97503.23</v>
          </cell>
          <cell r="J32">
            <v>-60418.25</v>
          </cell>
          <cell r="K32">
            <v>0</v>
          </cell>
          <cell r="L32">
            <v>0</v>
          </cell>
          <cell r="M32">
            <v>0</v>
          </cell>
          <cell r="N32">
            <v>0</v>
          </cell>
        </row>
        <row r="40">
          <cell r="F40">
            <v>-139983.08000000002</v>
          </cell>
          <cell r="G40">
            <v>-81568.250000000015</v>
          </cell>
          <cell r="H40">
            <v>-68573.219999999987</v>
          </cell>
          <cell r="I40">
            <v>-74563.12000000001</v>
          </cell>
          <cell r="J40">
            <v>-67820.670000000013</v>
          </cell>
          <cell r="K40">
            <v>0</v>
          </cell>
          <cell r="L40">
            <v>0</v>
          </cell>
          <cell r="M40">
            <v>0</v>
          </cell>
          <cell r="N40">
            <v>0</v>
          </cell>
        </row>
        <row r="47">
          <cell r="F47">
            <v>-532748.68000000005</v>
          </cell>
          <cell r="G47">
            <v>-273878</v>
          </cell>
          <cell r="H47">
            <v>-154065.34</v>
          </cell>
          <cell r="I47">
            <v>-206878.67</v>
          </cell>
          <cell r="J47">
            <v>-245851.28999999998</v>
          </cell>
          <cell r="K47">
            <v>0</v>
          </cell>
          <cell r="L47">
            <v>0</v>
          </cell>
          <cell r="M47">
            <v>0</v>
          </cell>
          <cell r="N47">
            <v>0</v>
          </cell>
        </row>
        <row r="52">
          <cell r="F52">
            <v>-214348.75</v>
          </cell>
          <cell r="G52">
            <v>-151642.56</v>
          </cell>
          <cell r="H52">
            <v>-74167.87999999999</v>
          </cell>
          <cell r="I52">
            <v>-201995.09</v>
          </cell>
          <cell r="J52">
            <v>-183295.87</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opLeftCell="A10" workbookViewId="0">
      <selection activeCell="O18" sqref="O18"/>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4" bestFit="1" customWidth="1"/>
    <col min="16" max="16" width="13.33203125" bestFit="1" customWidth="1"/>
  </cols>
  <sheetData>
    <row r="1" spans="1:16" ht="15.6">
      <c r="A1" s="392" t="s">
        <v>2</v>
      </c>
      <c r="B1" s="392"/>
      <c r="C1" s="392"/>
      <c r="D1" s="392"/>
      <c r="E1" s="392"/>
      <c r="F1" s="392"/>
      <c r="G1" s="392"/>
      <c r="H1" s="392"/>
      <c r="I1" s="392"/>
      <c r="J1" s="392"/>
      <c r="K1" s="392"/>
      <c r="L1" s="392"/>
      <c r="M1" s="392"/>
      <c r="N1" s="266"/>
      <c r="O1" s="362"/>
    </row>
    <row r="2" spans="1:16" ht="15.6">
      <c r="A2" s="392" t="s">
        <v>3</v>
      </c>
      <c r="B2" s="392"/>
      <c r="C2" s="392"/>
      <c r="D2" s="392"/>
      <c r="E2" s="392"/>
      <c r="F2" s="392"/>
      <c r="G2" s="392"/>
      <c r="H2" s="392"/>
      <c r="I2" s="392"/>
      <c r="J2" s="392"/>
      <c r="K2" s="392"/>
      <c r="L2" s="392"/>
      <c r="M2" s="392"/>
      <c r="N2" s="266"/>
      <c r="O2" s="362"/>
    </row>
    <row r="3" spans="1:16" ht="15.6">
      <c r="A3" s="392" t="s">
        <v>206</v>
      </c>
      <c r="B3" s="392"/>
      <c r="C3" s="392"/>
      <c r="D3" s="392"/>
      <c r="E3" s="392"/>
      <c r="F3" s="392"/>
      <c r="G3" s="392"/>
      <c r="H3" s="392"/>
      <c r="I3" s="392"/>
      <c r="J3" s="392"/>
      <c r="K3" s="392"/>
      <c r="L3" s="392"/>
      <c r="M3" s="392"/>
      <c r="N3" s="266"/>
      <c r="O3" s="362"/>
    </row>
    <row r="4" spans="1:16" ht="15.6">
      <c r="A4" s="392" t="s">
        <v>265</v>
      </c>
      <c r="B4" s="392"/>
      <c r="C4" s="392"/>
      <c r="D4" s="392"/>
      <c r="E4" s="392"/>
      <c r="F4" s="392"/>
      <c r="G4" s="392"/>
      <c r="H4" s="392"/>
      <c r="I4" s="392"/>
      <c r="J4" s="392"/>
      <c r="K4" s="392"/>
      <c r="L4" s="392"/>
      <c r="M4" s="392"/>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3.5291508791354814E-2</v>
      </c>
      <c r="J21" s="32"/>
      <c r="K21" s="313">
        <f>SUM(C9:C21)</f>
        <v>14510441.109999999</v>
      </c>
      <c r="L21" s="137"/>
      <c r="M21" s="310">
        <f>SUM(E$9:E21)</f>
        <v>15022536.470000001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v>1307535.57</v>
      </c>
      <c r="F23" s="130"/>
      <c r="G23" s="296">
        <f>(E23-C23)/C23</f>
        <v>8.4915660867959181E-2</v>
      </c>
      <c r="H23" s="297"/>
      <c r="I23" s="298">
        <f>(M23-K23)/K23</f>
        <v>3.9097069481123965E-2</v>
      </c>
      <c r="J23" s="32"/>
      <c r="K23" s="313">
        <f>SUM(C9:C23)</f>
        <v>15715636.699999999</v>
      </c>
      <c r="L23" s="137"/>
      <c r="M23" s="310">
        <f>SUM(E$9:E23)</f>
        <v>16330072.040000001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c r="F25" s="130"/>
      <c r="G25" s="296">
        <f>(E25-C25)/C25</f>
        <v>-1</v>
      </c>
      <c r="H25" s="297"/>
      <c r="I25" s="298">
        <f t="shared" ref="I25:I29" si="0">(M25-K25)/K25</f>
        <v>-4.1063490825144891E-2</v>
      </c>
      <c r="J25" s="32"/>
      <c r="K25" s="313">
        <f>SUM(C9:C25)</f>
        <v>17029356.879999999</v>
      </c>
      <c r="L25" s="137"/>
      <c r="M25" s="310">
        <f>SUM(E$9:E25)</f>
        <v>16330072.040000001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c r="F27" s="130"/>
      <c r="G27" s="296">
        <f>(E27-C27)/C27</f>
        <v>-1</v>
      </c>
      <c r="H27" s="297"/>
      <c r="I27" s="298">
        <f t="shared" si="0"/>
        <v>-0.12400958012370115</v>
      </c>
      <c r="J27" s="32"/>
      <c r="K27" s="313">
        <f>SUM(C9:C27)</f>
        <v>18641838.619999997</v>
      </c>
      <c r="L27" s="137"/>
      <c r="M27" s="310">
        <f>SUM(E$9:E27)</f>
        <v>16330072.040000001</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-0.18488653204125993</v>
      </c>
      <c r="J29" s="36"/>
      <c r="K29" s="313">
        <f>SUM(C9:C29)</f>
        <v>20034108.969999999</v>
      </c>
      <c r="L29" s="137"/>
      <c r="M29" s="310">
        <f>SUM(E$9:E29)</f>
        <v>16330072.040000001</v>
      </c>
      <c r="N29" s="137"/>
      <c r="P29" s="365"/>
    </row>
    <row r="30" spans="1:16">
      <c r="A30" s="135"/>
      <c r="B30" s="130"/>
      <c r="C30" s="318"/>
      <c r="D30" s="130"/>
      <c r="E30" s="321"/>
      <c r="F30" s="130"/>
      <c r="G30" s="296"/>
      <c r="H30" s="297"/>
      <c r="I30" s="298"/>
      <c r="J30" s="32" t="s">
        <v>12</v>
      </c>
      <c r="K30" s="313"/>
      <c r="L30" s="137"/>
      <c r="M30" s="310"/>
      <c r="N30" s="137"/>
      <c r="P30" s="365"/>
    </row>
    <row r="31" spans="1:16" ht="15" thickBot="1">
      <c r="A31" s="324" t="s">
        <v>43</v>
      </c>
      <c r="B31" s="133"/>
      <c r="C31" s="328">
        <v>1744399.47</v>
      </c>
      <c r="D31" s="322"/>
      <c r="E31" s="323"/>
      <c r="F31" s="130"/>
      <c r="G31" s="299">
        <f>(E31-C31)/C31</f>
        <v>-1</v>
      </c>
      <c r="H31" s="300"/>
      <c r="I31" s="301">
        <f>(M31-K31)/K31</f>
        <v>-0.25017491050916052</v>
      </c>
      <c r="J31" s="32"/>
      <c r="K31" s="315">
        <f>SUM(C9:C31)</f>
        <v>21778508.439999998</v>
      </c>
      <c r="L31" s="293"/>
      <c r="M31" s="323">
        <f>SUM(E$9:E31)</f>
        <v>16330072.040000001</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16330072.040000001</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16239072.040000001</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N67" sqref="N67"/>
    </sheetView>
  </sheetViews>
  <sheetFormatPr defaultRowHeight="14.4"/>
  <cols>
    <col min="1" max="1" width="11.109375" customWidth="1"/>
    <col min="2" max="10" width="13.6640625" customWidth="1"/>
    <col min="11" max="11" width="13.6640625" hidden="1" customWidth="1"/>
    <col min="12" max="12" width="13.6640625" customWidth="1"/>
    <col min="13" max="13" width="14.33203125" bestFit="1" customWidth="1"/>
    <col min="16" max="16" width="9.5546875" bestFit="1" customWidth="1"/>
  </cols>
  <sheetData>
    <row r="1" spans="1:24">
      <c r="A1" s="396" t="s">
        <v>2</v>
      </c>
      <c r="B1" s="396"/>
      <c r="C1" s="396"/>
      <c r="D1" s="396"/>
      <c r="E1" s="396"/>
      <c r="F1" s="396"/>
      <c r="G1" s="396"/>
      <c r="H1" s="396"/>
      <c r="I1" s="396"/>
      <c r="J1" s="396"/>
      <c r="K1" s="396"/>
      <c r="L1" s="396"/>
    </row>
    <row r="2" spans="1:24">
      <c r="A2" s="397" t="s">
        <v>3</v>
      </c>
      <c r="B2" s="397"/>
      <c r="C2" s="397"/>
      <c r="D2" s="397"/>
      <c r="E2" s="397"/>
      <c r="F2" s="397"/>
      <c r="G2" s="397"/>
      <c r="H2" s="397"/>
      <c r="I2" s="397"/>
      <c r="J2" s="397"/>
      <c r="K2" s="397"/>
      <c r="L2" s="397"/>
    </row>
    <row r="3" spans="1:24">
      <c r="A3" s="394" t="str">
        <f>'Overall Coll %'!A4:M4</f>
        <v>JULY 1, 2024 - JUNE 30, 2025</v>
      </c>
      <c r="B3" s="394"/>
      <c r="C3" s="394"/>
      <c r="D3" s="394"/>
      <c r="E3" s="394"/>
      <c r="F3" s="394"/>
      <c r="G3" s="394"/>
      <c r="H3" s="394"/>
      <c r="I3" s="394"/>
      <c r="J3" s="394"/>
      <c r="K3" s="394"/>
      <c r="L3" s="394"/>
    </row>
    <row r="4" spans="1:24">
      <c r="A4" s="395"/>
      <c r="B4" s="395"/>
      <c r="C4" s="395"/>
      <c r="D4" s="395"/>
      <c r="E4" s="395"/>
      <c r="F4" s="395"/>
      <c r="G4" s="395"/>
      <c r="H4" s="395"/>
      <c r="I4" s="395"/>
      <c r="J4" s="395"/>
      <c r="K4" s="395"/>
      <c r="L4" s="395"/>
    </row>
    <row r="5" spans="1:24" s="40" customFormat="1">
      <c r="A5" s="394" t="s">
        <v>207</v>
      </c>
      <c r="B5" s="394"/>
      <c r="C5" s="394"/>
      <c r="D5" s="394"/>
      <c r="E5" s="394"/>
      <c r="F5" s="394"/>
      <c r="G5" s="394"/>
      <c r="H5" s="394"/>
      <c r="I5" s="394"/>
      <c r="J5" s="394"/>
      <c r="K5" s="394"/>
      <c r="L5" s="394"/>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217271.01</v>
      </c>
      <c r="C15" s="382">
        <f>-'[1]County Region Rollup'!J$13</f>
        <v>48704.15</v>
      </c>
      <c r="D15" s="382">
        <f>-'[1]County Region Rollup'!J$24</f>
        <v>475301.27999999997</v>
      </c>
      <c r="E15" s="382">
        <f>-'[1]County Region Rollup'!J$32</f>
        <v>60418.25</v>
      </c>
      <c r="F15" s="382">
        <f>-'[1]County Region Rollup'!J$40</f>
        <v>67820.670000000013</v>
      </c>
      <c r="G15" s="382">
        <f>-'[1]County Region Rollup'!J$47</f>
        <v>245851.28999999998</v>
      </c>
      <c r="H15" s="382">
        <f>-'[1]County Region Rollup'!J$52</f>
        <v>183295.87</v>
      </c>
      <c r="I15" s="382">
        <f t="shared" si="0"/>
        <v>1298662.52</v>
      </c>
      <c r="J15" s="18"/>
      <c r="K15" s="12"/>
      <c r="L15" s="10"/>
    </row>
    <row r="16" spans="1:24">
      <c r="A16" s="267" t="s">
        <v>171</v>
      </c>
      <c r="B16" s="382">
        <f>-'[1]County Region Rollup'!K$7</f>
        <v>0</v>
      </c>
      <c r="C16" s="382">
        <f>-'[1]County Region Rollup'!K$13</f>
        <v>0</v>
      </c>
      <c r="D16" s="382">
        <f>-'[1]County Region Rollup'!K$24</f>
        <v>0</v>
      </c>
      <c r="E16" s="382">
        <f>-'[1]County Region Rollup'!K$32</f>
        <v>0</v>
      </c>
      <c r="F16" s="382">
        <f>-'[1]County Region Rollup'!K$40</f>
        <v>0</v>
      </c>
      <c r="G16" s="382">
        <f>-'[1]County Region Rollup'!K$47</f>
        <v>0</v>
      </c>
      <c r="H16" s="382">
        <f>-'[1]County Region Rollup'!K$52</f>
        <v>0</v>
      </c>
      <c r="I16" s="382">
        <f t="shared" si="0"/>
        <v>0</v>
      </c>
      <c r="J16" s="18"/>
      <c r="K16" s="12"/>
      <c r="L16" s="10"/>
    </row>
    <row r="17" spans="1:14">
      <c r="A17" s="267" t="s">
        <v>172</v>
      </c>
      <c r="B17" s="382">
        <f>-'[1]County Region Rollup'!L$7</f>
        <v>0</v>
      </c>
      <c r="C17" s="382">
        <f>-'[1]County Region Rollup'!L$13</f>
        <v>0</v>
      </c>
      <c r="D17" s="382">
        <f>-'[1]County Region Rollup'!L$24</f>
        <v>0</v>
      </c>
      <c r="E17" s="382">
        <f>-'[1]County Region Rollup'!L$32</f>
        <v>0</v>
      </c>
      <c r="F17" s="382">
        <f>-'[1]County Region Rollup'!L$40</f>
        <v>0</v>
      </c>
      <c r="G17" s="382">
        <f>-'[1]County Region Rollup'!L$47</f>
        <v>0</v>
      </c>
      <c r="H17" s="382">
        <f>-'[1]County Region Rollup'!L$52</f>
        <v>0</v>
      </c>
      <c r="I17" s="382">
        <f t="shared" si="0"/>
        <v>0</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3254878.84</v>
      </c>
      <c r="C21" s="21">
        <f t="shared" ref="C21:H21" si="1">SUM(C8:C19)</f>
        <v>700963.60000000009</v>
      </c>
      <c r="D21" s="21">
        <f t="shared" si="1"/>
        <v>5702920.5299999993</v>
      </c>
      <c r="E21" s="21">
        <f t="shared" si="1"/>
        <v>1037290.5699999998</v>
      </c>
      <c r="F21" s="21">
        <f t="shared" si="1"/>
        <v>900338.3</v>
      </c>
      <c r="G21" s="21">
        <f t="shared" si="1"/>
        <v>3060375.61</v>
      </c>
      <c r="H21" s="21">
        <f t="shared" si="1"/>
        <v>1690771.29</v>
      </c>
      <c r="I21" s="21">
        <f>SUM(B21+C21+D21+E21+F21+G21+H21)</f>
        <v>16347538.739999998</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94" t="s">
        <v>147</v>
      </c>
      <c r="B24" s="394"/>
      <c r="C24" s="394"/>
      <c r="D24" s="394"/>
      <c r="E24" s="394"/>
      <c r="F24" s="394"/>
      <c r="G24" s="394"/>
      <c r="H24" s="394"/>
      <c r="I24" s="394"/>
      <c r="J24" s="394"/>
      <c r="K24" s="394"/>
      <c r="L24" s="394"/>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3" t="s">
        <v>135</v>
      </c>
      <c r="C59" s="393"/>
      <c r="D59" s="393"/>
      <c r="E59" s="393"/>
      <c r="F59" s="393"/>
      <c r="G59" s="393"/>
      <c r="H59" s="393"/>
      <c r="I59" s="393"/>
      <c r="J59" s="393"/>
      <c r="K59" s="393"/>
      <c r="L59" s="393"/>
    </row>
    <row r="60" spans="1:12" ht="45" hidden="1" customHeight="1">
      <c r="B60" s="393"/>
      <c r="C60" s="393"/>
      <c r="D60" s="393"/>
      <c r="E60" s="393"/>
      <c r="F60" s="393"/>
      <c r="G60" s="393"/>
      <c r="H60" s="393"/>
      <c r="I60" s="393"/>
      <c r="J60" s="393"/>
      <c r="K60" s="393"/>
      <c r="L60" s="393"/>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0" activePane="bottomLeft" state="frozen"/>
      <selection pane="bottomLeft" activeCell="L133" sqref="L133"/>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8" t="s">
        <v>0</v>
      </c>
      <c r="B1" s="398"/>
      <c r="C1" s="398"/>
      <c r="D1" s="398"/>
      <c r="E1" s="398"/>
      <c r="F1" s="398"/>
      <c r="G1" s="398"/>
      <c r="H1" s="398"/>
      <c r="I1" s="398"/>
      <c r="J1" s="398"/>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217271.01</v>
      </c>
      <c r="C147" s="331">
        <f>'Monthly Distribution'!C15</f>
        <v>48704.15</v>
      </c>
      <c r="D147" s="331">
        <f>'Monthly Distribution'!D15</f>
        <v>475301.27999999997</v>
      </c>
      <c r="E147" s="331">
        <f>'Monthly Distribution'!E15</f>
        <v>60418.25</v>
      </c>
      <c r="F147" s="331">
        <f>'Monthly Distribution'!F15</f>
        <v>67820.670000000013</v>
      </c>
      <c r="G147" s="331">
        <f>'Monthly Distribution'!G15</f>
        <v>245851.28999999998</v>
      </c>
      <c r="H147" s="331">
        <f>'Monthly Distribution'!H15</f>
        <v>183295.87</v>
      </c>
      <c r="I147" s="331"/>
      <c r="J147" s="331">
        <f t="shared" si="24"/>
        <v>1298662.52</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 thickBot="1">
      <c r="A152" s="332" t="s">
        <v>266</v>
      </c>
      <c r="B152" s="50">
        <f>SUM(B140:B151)</f>
        <v>3254878.84</v>
      </c>
      <c r="C152" s="50">
        <f t="shared" ref="C152:H152" si="25">SUM(C140:C151)</f>
        <v>700963.60000000009</v>
      </c>
      <c r="D152" s="50">
        <f t="shared" si="25"/>
        <v>5702920.5299999993</v>
      </c>
      <c r="E152" s="50">
        <f t="shared" si="25"/>
        <v>1037290.5699999998</v>
      </c>
      <c r="F152" s="50">
        <f t="shared" si="25"/>
        <v>900338.3</v>
      </c>
      <c r="G152" s="50">
        <f t="shared" si="25"/>
        <v>3060375.61</v>
      </c>
      <c r="H152" s="50">
        <f t="shared" si="25"/>
        <v>1690771.29</v>
      </c>
      <c r="I152" s="50"/>
      <c r="J152" s="347">
        <f>SUM(J140:J151)</f>
        <v>16347538.739999998</v>
      </c>
    </row>
    <row r="153" spans="1:10" ht="15" thickBot="1">
      <c r="A153" s="373" t="s">
        <v>267</v>
      </c>
      <c r="B153" s="374">
        <f>((B152-B137)/B137)</f>
        <v>-0.22212279654764455</v>
      </c>
      <c r="C153" s="374">
        <f t="shared" ref="C153:H153" si="26">((C152-C137)/C137)</f>
        <v>-0.21815774255762951</v>
      </c>
      <c r="D153" s="374">
        <f t="shared" si="26"/>
        <v>-0.27805022643296073</v>
      </c>
      <c r="E153" s="374">
        <f t="shared" si="26"/>
        <v>-0.31157631224384313</v>
      </c>
      <c r="F153" s="374">
        <f t="shared" si="26"/>
        <v>-0.27321201374075399</v>
      </c>
      <c r="G153" s="374">
        <f t="shared" si="26"/>
        <v>-0.22710693014371397</v>
      </c>
      <c r="H153" s="374">
        <f t="shared" si="26"/>
        <v>-0.24352328631949965</v>
      </c>
      <c r="I153" s="374" t="e">
        <v>#DIV/0!</v>
      </c>
      <c r="J153" s="374">
        <f>((J152-J137)/J137)</f>
        <v>-0.25423323924141467</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workbookViewId="0">
      <pane xSplit="70" ySplit="3" topLeftCell="IB4" activePane="bottomRight" state="frozen"/>
      <selection pane="topRight" activeCell="BS1" sqref="BS1"/>
      <selection pane="bottomLeft" activeCell="A4" sqref="A4"/>
      <selection pane="bottomRight" activeCell="IV22" sqref="IV22"/>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252" width="1.44140625" style="68" customWidth="1"/>
    <col min="253" max="256" width="11.33203125" style="68" bestFit="1" customWidth="1"/>
    <col min="257" max="16384" width="9.109375" style="68"/>
  </cols>
  <sheetData>
    <row r="1" spans="1:279" ht="16.5" customHeight="1">
      <c r="A1" s="409"/>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N1" s="418" t="s">
        <v>111</v>
      </c>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M1" s="418" t="s">
        <v>111</v>
      </c>
      <c r="BN1" s="423"/>
      <c r="BO1" s="423"/>
      <c r="BP1" s="423"/>
      <c r="BQ1" s="423"/>
      <c r="BR1" s="423"/>
      <c r="BS1" s="423"/>
      <c r="BT1" s="423"/>
      <c r="BU1" s="423"/>
      <c r="BV1" s="423"/>
      <c r="BW1" s="423"/>
      <c r="BX1" s="423"/>
      <c r="BY1" s="423"/>
      <c r="BZ1" s="423"/>
      <c r="CA1" s="423"/>
      <c r="CB1" s="423"/>
      <c r="CC1" s="423"/>
      <c r="CD1" s="423"/>
      <c r="CE1" s="423"/>
      <c r="CF1" s="423"/>
      <c r="CG1" s="423"/>
      <c r="CH1" s="423"/>
      <c r="CI1" s="423"/>
      <c r="CJ1" s="360"/>
      <c r="CL1" s="418" t="s">
        <v>111</v>
      </c>
      <c r="CM1" s="423"/>
      <c r="CN1" s="423"/>
      <c r="CO1" s="423"/>
      <c r="CP1" s="423"/>
      <c r="CQ1" s="423"/>
      <c r="CR1" s="423"/>
      <c r="CS1" s="423"/>
      <c r="CT1" s="423"/>
      <c r="CU1" s="423"/>
      <c r="CV1" s="423"/>
      <c r="CW1" s="423"/>
      <c r="CX1" s="423"/>
      <c r="CY1" s="423"/>
      <c r="CZ1" s="423"/>
      <c r="DA1" s="423"/>
      <c r="DB1" s="423"/>
      <c r="DC1" s="423"/>
      <c r="DD1" s="423"/>
      <c r="DE1" s="423"/>
      <c r="DF1" s="423"/>
      <c r="DG1" s="423"/>
      <c r="DH1" s="423"/>
      <c r="DR1" s="68" t="s">
        <v>111</v>
      </c>
    </row>
    <row r="2" spans="1:279" ht="22.5" customHeight="1" thickBot="1">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N2" s="419" t="s">
        <v>138</v>
      </c>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M2" s="410" t="s">
        <v>112</v>
      </c>
      <c r="BN2" s="410"/>
      <c r="BO2" s="410"/>
      <c r="BP2" s="410"/>
      <c r="BQ2" s="410"/>
      <c r="BR2" s="410"/>
      <c r="BS2" s="410"/>
      <c r="BT2" s="410"/>
      <c r="BU2" s="410"/>
      <c r="BV2" s="410"/>
      <c r="BW2" s="410"/>
      <c r="BX2" s="410"/>
      <c r="BY2" s="410"/>
      <c r="BZ2" s="410"/>
      <c r="CA2" s="410"/>
      <c r="CB2" s="410"/>
      <c r="CC2" s="410"/>
      <c r="CD2" s="410"/>
      <c r="CE2" s="410"/>
      <c r="CF2" s="410"/>
      <c r="CG2" s="410"/>
      <c r="CH2" s="410"/>
      <c r="CI2" s="410"/>
      <c r="CJ2" s="361"/>
      <c r="CL2" s="410" t="s">
        <v>112</v>
      </c>
      <c r="CM2" s="410"/>
      <c r="CN2" s="410"/>
      <c r="CO2" s="410"/>
      <c r="CP2" s="410"/>
      <c r="CQ2" s="410"/>
      <c r="CR2" s="410"/>
      <c r="CS2" s="410"/>
      <c r="CT2" s="410"/>
      <c r="CU2" s="410"/>
      <c r="CV2" s="410"/>
      <c r="CW2" s="410"/>
      <c r="CX2" s="410"/>
      <c r="CY2" s="410"/>
      <c r="CZ2" s="410"/>
      <c r="DA2" s="410"/>
      <c r="DB2" s="410"/>
      <c r="DC2" s="410"/>
      <c r="DD2" s="410"/>
      <c r="DE2" s="410"/>
      <c r="DF2" s="410"/>
      <c r="DG2" s="410"/>
      <c r="DH2" s="410"/>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13"/>
      <c r="C3" s="413"/>
      <c r="D3" s="413"/>
      <c r="E3" s="413"/>
      <c r="F3" s="413"/>
      <c r="G3" s="413"/>
      <c r="H3" s="413"/>
      <c r="I3" s="413"/>
      <c r="J3" s="413"/>
      <c r="K3" s="413"/>
      <c r="L3" s="413"/>
      <c r="M3" s="414"/>
      <c r="N3" s="140"/>
      <c r="O3" s="415">
        <v>2016</v>
      </c>
      <c r="P3" s="416"/>
      <c r="Q3" s="416"/>
      <c r="R3" s="416"/>
      <c r="S3" s="416"/>
      <c r="T3" s="416"/>
      <c r="U3" s="416"/>
      <c r="V3" s="416"/>
      <c r="W3" s="416"/>
      <c r="X3" s="416"/>
      <c r="Y3" s="416"/>
      <c r="Z3" s="416"/>
      <c r="AA3" s="416"/>
      <c r="AB3" s="416"/>
      <c r="AC3" s="416"/>
      <c r="AD3" s="416"/>
      <c r="AE3" s="416"/>
      <c r="AF3" s="416"/>
      <c r="AG3" s="416"/>
      <c r="AH3" s="416"/>
      <c r="AI3" s="416"/>
      <c r="AJ3" s="416"/>
      <c r="AK3" s="416"/>
      <c r="AL3" s="417"/>
      <c r="AM3" s="265"/>
      <c r="AN3" s="420">
        <v>2017</v>
      </c>
      <c r="AO3" s="421"/>
      <c r="AP3" s="421"/>
      <c r="AQ3" s="421"/>
      <c r="AR3" s="421"/>
      <c r="AS3" s="421"/>
      <c r="AT3" s="421"/>
      <c r="AU3" s="421"/>
      <c r="AV3" s="421"/>
      <c r="AW3" s="421"/>
      <c r="AX3" s="421"/>
      <c r="AY3" s="421"/>
      <c r="AZ3" s="421"/>
      <c r="BA3" s="421"/>
      <c r="BB3" s="421"/>
      <c r="BC3" s="421"/>
      <c r="BD3" s="421"/>
      <c r="BE3" s="421"/>
      <c r="BF3" s="421"/>
      <c r="BG3" s="421"/>
      <c r="BH3" s="421"/>
      <c r="BI3" s="421"/>
      <c r="BJ3" s="421"/>
      <c r="BK3" s="422"/>
      <c r="BL3" s="265"/>
      <c r="BM3" s="424">
        <v>2018</v>
      </c>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265"/>
      <c r="CL3" s="424">
        <v>2019</v>
      </c>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265"/>
      <c r="DK3" s="399" t="s">
        <v>212</v>
      </c>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265"/>
      <c r="EM3" s="399" t="s">
        <v>216</v>
      </c>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399" t="s">
        <v>232</v>
      </c>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399" t="s">
        <v>246</v>
      </c>
      <c r="GP3" s="400"/>
      <c r="GQ3" s="400"/>
      <c r="GR3" s="400"/>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384"/>
      <c r="HQ3" s="399" t="s">
        <v>264</v>
      </c>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384"/>
      <c r="IS3" s="399" t="s">
        <v>273</v>
      </c>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row>
    <row r="4" spans="1:279" ht="15" customHeight="1">
      <c r="A4" s="411" t="s">
        <v>55</v>
      </c>
      <c r="B4" s="405" t="s">
        <v>113</v>
      </c>
      <c r="C4" s="406"/>
      <c r="D4" s="405" t="s">
        <v>114</v>
      </c>
      <c r="E4" s="406"/>
      <c r="F4" s="405" t="s">
        <v>115</v>
      </c>
      <c r="G4" s="406"/>
      <c r="H4" s="405" t="s">
        <v>116</v>
      </c>
      <c r="I4" s="406"/>
      <c r="J4" s="405" t="s">
        <v>117</v>
      </c>
      <c r="K4" s="406"/>
      <c r="L4" s="405" t="s">
        <v>118</v>
      </c>
      <c r="M4" s="406"/>
      <c r="N4" s="141"/>
      <c r="O4" s="405" t="s">
        <v>119</v>
      </c>
      <c r="P4" s="406"/>
      <c r="Q4" s="407" t="s">
        <v>120</v>
      </c>
      <c r="R4" s="408"/>
      <c r="S4" s="407" t="s">
        <v>121</v>
      </c>
      <c r="T4" s="408"/>
      <c r="U4" s="407" t="s">
        <v>122</v>
      </c>
      <c r="V4" s="408"/>
      <c r="W4" s="407" t="s">
        <v>123</v>
      </c>
      <c r="X4" s="408"/>
      <c r="Y4" s="407" t="s">
        <v>124</v>
      </c>
      <c r="Z4" s="408"/>
      <c r="AA4" s="407" t="s">
        <v>125</v>
      </c>
      <c r="AB4" s="408"/>
      <c r="AC4" s="407" t="s">
        <v>126</v>
      </c>
      <c r="AD4" s="408"/>
      <c r="AE4" s="407" t="s">
        <v>127</v>
      </c>
      <c r="AF4" s="408"/>
      <c r="AG4" s="407" t="s">
        <v>128</v>
      </c>
      <c r="AH4" s="408"/>
      <c r="AI4" s="407" t="s">
        <v>129</v>
      </c>
      <c r="AJ4" s="408"/>
      <c r="AK4" s="407" t="s">
        <v>130</v>
      </c>
      <c r="AL4" s="408"/>
      <c r="AM4" s="265"/>
      <c r="AN4" s="407" t="s">
        <v>137</v>
      </c>
      <c r="AO4" s="408"/>
      <c r="AP4" s="407" t="s">
        <v>139</v>
      </c>
      <c r="AQ4" s="408"/>
      <c r="AR4" s="407" t="s">
        <v>140</v>
      </c>
      <c r="AS4" s="408"/>
      <c r="AT4" s="407" t="s">
        <v>141</v>
      </c>
      <c r="AU4" s="408"/>
      <c r="AV4" s="407" t="s">
        <v>142</v>
      </c>
      <c r="AW4" s="408"/>
      <c r="AX4" s="407" t="s">
        <v>143</v>
      </c>
      <c r="AY4" s="408"/>
      <c r="AZ4" s="407" t="s">
        <v>144</v>
      </c>
      <c r="BA4" s="408"/>
      <c r="BB4" s="407" t="s">
        <v>145</v>
      </c>
      <c r="BC4" s="408"/>
      <c r="BD4" s="407" t="s">
        <v>146</v>
      </c>
      <c r="BE4" s="408"/>
      <c r="BF4" s="407" t="s">
        <v>154</v>
      </c>
      <c r="BG4" s="408"/>
      <c r="BH4" s="407" t="s">
        <v>156</v>
      </c>
      <c r="BI4" s="408"/>
      <c r="BJ4" s="407" t="s">
        <v>158</v>
      </c>
      <c r="BK4" s="408"/>
      <c r="BL4" s="265"/>
      <c r="BM4" s="407" t="s">
        <v>160</v>
      </c>
      <c r="BN4" s="408"/>
      <c r="BO4" s="407" t="s">
        <v>176</v>
      </c>
      <c r="BP4" s="408"/>
      <c r="BQ4" s="407" t="s">
        <v>177</v>
      </c>
      <c r="BR4" s="408"/>
      <c r="BS4" s="407" t="s">
        <v>161</v>
      </c>
      <c r="BT4" s="408"/>
      <c r="BU4" s="407" t="s">
        <v>162</v>
      </c>
      <c r="BV4" s="408"/>
      <c r="BW4" s="407" t="s">
        <v>163</v>
      </c>
      <c r="BX4" s="408" t="s">
        <v>162</v>
      </c>
      <c r="BY4" s="404" t="s">
        <v>164</v>
      </c>
      <c r="BZ4" s="402"/>
      <c r="CA4" s="404" t="s">
        <v>165</v>
      </c>
      <c r="CB4" s="402"/>
      <c r="CC4" s="404" t="s">
        <v>166</v>
      </c>
      <c r="CD4" s="402"/>
      <c r="CE4" s="404" t="s">
        <v>167</v>
      </c>
      <c r="CF4" s="402"/>
      <c r="CG4" s="404" t="s">
        <v>168</v>
      </c>
      <c r="CH4" s="402"/>
      <c r="CI4" s="404" t="s">
        <v>169</v>
      </c>
      <c r="CJ4" s="402"/>
      <c r="CK4" s="265"/>
      <c r="CL4" s="404" t="s">
        <v>181</v>
      </c>
      <c r="CM4" s="402"/>
      <c r="CN4" s="404" t="s">
        <v>182</v>
      </c>
      <c r="CO4" s="402"/>
      <c r="CP4" s="404" t="s">
        <v>183</v>
      </c>
      <c r="CQ4" s="402"/>
      <c r="CR4" s="404" t="s">
        <v>184</v>
      </c>
      <c r="CS4" s="402"/>
      <c r="CT4" s="404" t="s">
        <v>185</v>
      </c>
      <c r="CU4" s="402"/>
      <c r="CV4" s="404" t="s">
        <v>186</v>
      </c>
      <c r="CW4" s="402"/>
      <c r="CX4" s="404" t="s">
        <v>188</v>
      </c>
      <c r="CY4" s="402"/>
      <c r="CZ4" s="404" t="s">
        <v>189</v>
      </c>
      <c r="DA4" s="402"/>
      <c r="DB4" s="404" t="s">
        <v>190</v>
      </c>
      <c r="DC4" s="402"/>
      <c r="DD4" s="404" t="s">
        <v>191</v>
      </c>
      <c r="DE4" s="402"/>
      <c r="DF4" s="404" t="s">
        <v>192</v>
      </c>
      <c r="DG4" s="402"/>
      <c r="DH4" s="404" t="s">
        <v>193</v>
      </c>
      <c r="DI4" s="402"/>
      <c r="DJ4" s="265"/>
      <c r="DK4" s="404" t="s">
        <v>194</v>
      </c>
      <c r="DL4" s="402"/>
      <c r="DM4" s="404" t="s">
        <v>195</v>
      </c>
      <c r="DN4" s="402"/>
      <c r="DO4" s="404" t="s">
        <v>196</v>
      </c>
      <c r="DP4" s="402"/>
      <c r="DQ4" s="265"/>
      <c r="DR4" s="404" t="s">
        <v>197</v>
      </c>
      <c r="DS4" s="402"/>
      <c r="DT4" s="404" t="s">
        <v>198</v>
      </c>
      <c r="DU4" s="402"/>
      <c r="DV4" s="404" t="s">
        <v>199</v>
      </c>
      <c r="DW4" s="402"/>
      <c r="DX4" s="265"/>
      <c r="DY4" s="404" t="s">
        <v>203</v>
      </c>
      <c r="DZ4" s="402"/>
      <c r="EA4" s="404" t="s">
        <v>204</v>
      </c>
      <c r="EB4" s="402"/>
      <c r="EC4" s="404" t="s">
        <v>205</v>
      </c>
      <c r="ED4" s="402"/>
      <c r="EE4" s="265"/>
      <c r="EF4" s="404" t="s">
        <v>213</v>
      </c>
      <c r="EG4" s="402"/>
      <c r="EH4" s="404" t="s">
        <v>214</v>
      </c>
      <c r="EI4" s="402"/>
      <c r="EJ4" s="404" t="s">
        <v>215</v>
      </c>
      <c r="EK4" s="402"/>
      <c r="EL4" s="265"/>
      <c r="EM4" s="404" t="s">
        <v>217</v>
      </c>
      <c r="EN4" s="402"/>
      <c r="EO4" s="404" t="s">
        <v>218</v>
      </c>
      <c r="EP4" s="402"/>
      <c r="EQ4" s="404" t="s">
        <v>219</v>
      </c>
      <c r="ER4" s="402"/>
      <c r="ES4" s="265"/>
      <c r="ET4" s="404" t="s">
        <v>220</v>
      </c>
      <c r="EU4" s="402"/>
      <c r="EV4" s="404" t="s">
        <v>221</v>
      </c>
      <c r="EW4" s="402"/>
      <c r="EX4" s="404" t="s">
        <v>222</v>
      </c>
      <c r="EY4" s="402"/>
      <c r="EZ4" s="265"/>
      <c r="FA4" s="404" t="s">
        <v>223</v>
      </c>
      <c r="FB4" s="402"/>
      <c r="FC4" s="404" t="s">
        <v>224</v>
      </c>
      <c r="FD4" s="402"/>
      <c r="FE4" s="404" t="s">
        <v>225</v>
      </c>
      <c r="FF4" s="402"/>
      <c r="FG4" s="265"/>
      <c r="FH4" s="404" t="s">
        <v>226</v>
      </c>
      <c r="FI4" s="402"/>
      <c r="FJ4" s="404" t="s">
        <v>227</v>
      </c>
      <c r="FK4" s="402"/>
      <c r="FL4" s="404" t="s">
        <v>228</v>
      </c>
      <c r="FM4" s="402"/>
      <c r="FN4" s="404" t="s">
        <v>231</v>
      </c>
      <c r="FO4" s="402"/>
      <c r="FP4" s="404" t="s">
        <v>233</v>
      </c>
      <c r="FQ4" s="402"/>
      <c r="FR4" s="404" t="s">
        <v>234</v>
      </c>
      <c r="FS4" s="402"/>
      <c r="FT4" s="265"/>
      <c r="FU4" s="404" t="s">
        <v>235</v>
      </c>
      <c r="FV4" s="402"/>
      <c r="FW4" s="404" t="s">
        <v>236</v>
      </c>
      <c r="FX4" s="402"/>
      <c r="FY4" s="404" t="s">
        <v>237</v>
      </c>
      <c r="FZ4" s="402"/>
      <c r="GA4" s="265"/>
      <c r="GB4" s="404" t="s">
        <v>238</v>
      </c>
      <c r="GC4" s="402"/>
      <c r="GD4" s="404" t="s">
        <v>239</v>
      </c>
      <c r="GE4" s="402"/>
      <c r="GF4" s="404" t="s">
        <v>240</v>
      </c>
      <c r="GG4" s="402"/>
      <c r="GH4" s="265"/>
      <c r="GI4" s="404" t="s">
        <v>241</v>
      </c>
      <c r="GJ4" s="402"/>
      <c r="GK4" s="404" t="s">
        <v>242</v>
      </c>
      <c r="GL4" s="402"/>
      <c r="GM4" s="404" t="s">
        <v>243</v>
      </c>
      <c r="GN4" s="402"/>
      <c r="GO4" s="404" t="s">
        <v>247</v>
      </c>
      <c r="GP4" s="402"/>
      <c r="GQ4" s="404" t="s">
        <v>248</v>
      </c>
      <c r="GR4" s="403"/>
      <c r="GS4" s="404" t="s">
        <v>249</v>
      </c>
      <c r="GT4" s="402"/>
      <c r="GU4" s="265"/>
      <c r="GV4" s="404" t="s">
        <v>250</v>
      </c>
      <c r="GW4" s="402"/>
      <c r="GX4" s="404" t="s">
        <v>258</v>
      </c>
      <c r="GY4" s="402"/>
      <c r="GZ4" s="404" t="s">
        <v>251</v>
      </c>
      <c r="HA4" s="402"/>
      <c r="HB4" s="265"/>
      <c r="HC4" s="404" t="s">
        <v>252</v>
      </c>
      <c r="HD4" s="402"/>
      <c r="HE4" s="404" t="s">
        <v>257</v>
      </c>
      <c r="HF4" s="402"/>
      <c r="HG4" s="404" t="s">
        <v>253</v>
      </c>
      <c r="HH4" s="402"/>
      <c r="HI4" s="265"/>
      <c r="HJ4" s="404" t="s">
        <v>254</v>
      </c>
      <c r="HK4" s="402"/>
      <c r="HL4" s="404" t="s">
        <v>256</v>
      </c>
      <c r="HM4" s="402"/>
      <c r="HN4" s="404" t="s">
        <v>255</v>
      </c>
      <c r="HO4" s="402"/>
      <c r="HP4" s="265"/>
      <c r="HQ4" s="401">
        <v>45292</v>
      </c>
      <c r="HR4" s="402"/>
      <c r="HS4" s="401">
        <v>45323</v>
      </c>
      <c r="HT4" s="403"/>
      <c r="HU4" s="401">
        <v>45352</v>
      </c>
      <c r="HV4" s="402"/>
      <c r="HW4" s="265"/>
      <c r="HX4" s="401">
        <v>45383</v>
      </c>
      <c r="HY4" s="402"/>
      <c r="HZ4" s="401">
        <v>45413</v>
      </c>
      <c r="IA4" s="402"/>
      <c r="IB4" s="401">
        <v>45444</v>
      </c>
      <c r="IC4" s="402"/>
      <c r="ID4" s="265"/>
      <c r="IE4" s="401">
        <v>45474</v>
      </c>
      <c r="IF4" s="402"/>
      <c r="IG4" s="401">
        <v>45505</v>
      </c>
      <c r="IH4" s="402"/>
      <c r="II4" s="401">
        <v>45536</v>
      </c>
      <c r="IJ4" s="402"/>
      <c r="IK4" s="265"/>
      <c r="IL4" s="401">
        <v>45566</v>
      </c>
      <c r="IM4" s="402"/>
      <c r="IN4" s="401">
        <v>45597</v>
      </c>
      <c r="IO4" s="402"/>
      <c r="IP4" s="401">
        <v>45627</v>
      </c>
      <c r="IQ4" s="402"/>
      <c r="IR4" s="386"/>
      <c r="IS4" s="401">
        <v>45658</v>
      </c>
      <c r="IT4" s="402"/>
      <c r="IU4" s="401">
        <v>45689</v>
      </c>
      <c r="IV4" s="403"/>
      <c r="IW4" s="401">
        <v>45717</v>
      </c>
      <c r="IX4" s="403"/>
      <c r="IY4" s="265"/>
      <c r="IZ4" s="401">
        <v>45748</v>
      </c>
      <c r="JA4" s="402"/>
      <c r="JB4" s="401">
        <v>45778</v>
      </c>
      <c r="JC4" s="402"/>
      <c r="JD4" s="401">
        <v>45809</v>
      </c>
      <c r="JE4" s="402"/>
      <c r="JF4" s="265"/>
      <c r="JG4" s="401">
        <v>45839</v>
      </c>
      <c r="JH4" s="402"/>
      <c r="JI4" s="401">
        <v>45870</v>
      </c>
      <c r="JJ4" s="402"/>
      <c r="JK4" s="401">
        <v>45901</v>
      </c>
      <c r="JL4" s="402"/>
      <c r="JM4" s="265"/>
      <c r="JN4" s="401">
        <v>45931</v>
      </c>
      <c r="JO4" s="402"/>
      <c r="JP4" s="401">
        <v>45962</v>
      </c>
      <c r="JQ4" s="402"/>
      <c r="JR4" s="401">
        <v>45992</v>
      </c>
      <c r="JS4" s="402"/>
    </row>
    <row r="5" spans="1:279" ht="13.8" thickBot="1">
      <c r="A5" s="412"/>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387"/>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388"/>
      <c r="IS6" s="349">
        <v>149319.04000000001</v>
      </c>
      <c r="IT6" s="366">
        <v>138901.97999999998</v>
      </c>
      <c r="IU6" s="349">
        <v>69041.64</v>
      </c>
      <c r="IV6" s="366">
        <v>39210.740000000005</v>
      </c>
      <c r="IW6" s="349"/>
      <c r="IX6" s="366"/>
      <c r="IY6" s="265"/>
      <c r="IZ6" s="349"/>
      <c r="JA6" s="366"/>
      <c r="JB6" s="349"/>
      <c r="JC6" s="366"/>
      <c r="JD6" s="349"/>
      <c r="JE6" s="366"/>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388"/>
      <c r="IS7" s="349">
        <v>3446721.5800000005</v>
      </c>
      <c r="IT7" s="151">
        <v>3109891.3800000008</v>
      </c>
      <c r="IU7" s="349">
        <v>4352815.8599999994</v>
      </c>
      <c r="IV7" s="151">
        <v>4015846.7100000009</v>
      </c>
      <c r="IW7" s="349"/>
      <c r="IX7" s="151"/>
      <c r="IY7" s="265"/>
      <c r="IZ7" s="349"/>
      <c r="JA7" s="151"/>
      <c r="JB7" s="349"/>
      <c r="JC7" s="151"/>
      <c r="JD7" s="349"/>
      <c r="JE7" s="151"/>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388"/>
      <c r="IS8" s="349">
        <v>289476.33</v>
      </c>
      <c r="IT8" s="151">
        <v>241425.60000000003</v>
      </c>
      <c r="IU8" s="349">
        <v>144696.28000000003</v>
      </c>
      <c r="IV8" s="151">
        <v>132745.51</v>
      </c>
      <c r="IW8" s="349"/>
      <c r="IX8" s="151"/>
      <c r="IY8" s="265"/>
      <c r="IZ8" s="349"/>
      <c r="JA8" s="151"/>
      <c r="JB8" s="349"/>
      <c r="JC8" s="151"/>
      <c r="JD8" s="349"/>
      <c r="JE8" s="151"/>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388"/>
      <c r="IS9" s="349">
        <v>8191085.2000000002</v>
      </c>
      <c r="IT9" s="151">
        <v>7129709.620000001</v>
      </c>
      <c r="IU9" s="349">
        <v>6213355.71</v>
      </c>
      <c r="IV9" s="151">
        <v>5669827.0399999991</v>
      </c>
      <c r="IW9" s="349"/>
      <c r="IX9" s="151"/>
      <c r="IY9" s="265"/>
      <c r="IZ9" s="349"/>
      <c r="JA9" s="151"/>
      <c r="JB9" s="349"/>
      <c r="JC9" s="151"/>
      <c r="JD9" s="349"/>
      <c r="JE9" s="151"/>
      <c r="JF9" s="265"/>
      <c r="JG9" s="349"/>
      <c r="JH9" s="151"/>
      <c r="JI9" s="349"/>
      <c r="JJ9" s="151"/>
      <c r="JK9" s="349"/>
      <c r="JL9" s="151"/>
      <c r="JM9" s="265"/>
      <c r="JN9" s="349"/>
      <c r="JO9" s="151"/>
      <c r="JP9" s="349"/>
      <c r="JQ9" s="151"/>
      <c r="JR9" s="349"/>
      <c r="JS9" s="151"/>
    </row>
    <row r="10" spans="1:279"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388"/>
      <c r="IS10" s="349">
        <v>1554124.1199999999</v>
      </c>
      <c r="IT10" s="151">
        <v>1380221.09</v>
      </c>
      <c r="IU10" s="349">
        <v>1246671.3400000001</v>
      </c>
      <c r="IV10" s="151">
        <v>1170907.7099999997</v>
      </c>
      <c r="IW10" s="349"/>
      <c r="IX10" s="151"/>
      <c r="IY10" s="265"/>
      <c r="IZ10" s="349"/>
      <c r="JA10" s="151"/>
      <c r="JB10" s="349"/>
      <c r="JC10" s="151"/>
      <c r="JD10" s="349"/>
      <c r="JE10" s="151"/>
      <c r="JF10" s="265"/>
      <c r="JG10" s="349"/>
      <c r="JH10" s="151"/>
      <c r="JI10" s="349"/>
      <c r="JJ10" s="151"/>
      <c r="JK10" s="349"/>
      <c r="JL10" s="151"/>
      <c r="JM10" s="265"/>
      <c r="JN10" s="349"/>
      <c r="JO10" s="151"/>
      <c r="JP10" s="349"/>
      <c r="JQ10" s="151"/>
      <c r="JR10" s="349"/>
      <c r="JS10" s="151"/>
    </row>
    <row r="11" spans="1:279"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389"/>
      <c r="IS11" s="73">
        <f>SUM(IS6:IS10)</f>
        <v>13630726.27</v>
      </c>
      <c r="IT11" s="157">
        <f t="shared" ref="IT11:IX11" si="42">SUM(IT6:IT10)</f>
        <v>12000149.670000002</v>
      </c>
      <c r="IU11" s="73">
        <f t="shared" si="42"/>
        <v>12026580.829999998</v>
      </c>
      <c r="IV11" s="157">
        <f t="shared" si="42"/>
        <v>11028537.709999999</v>
      </c>
      <c r="IW11" s="73">
        <f t="shared" si="42"/>
        <v>0</v>
      </c>
      <c r="IX11" s="157">
        <f t="shared" si="42"/>
        <v>0</v>
      </c>
      <c r="IY11" s="265"/>
      <c r="IZ11" s="73">
        <f t="shared" ref="IZ11:JE11" si="43">SUM(IZ6:IZ10)</f>
        <v>0</v>
      </c>
      <c r="JA11" s="157">
        <f t="shared" si="43"/>
        <v>0</v>
      </c>
      <c r="JB11" s="73">
        <f t="shared" si="43"/>
        <v>0</v>
      </c>
      <c r="JC11" s="157">
        <f t="shared" si="43"/>
        <v>0</v>
      </c>
      <c r="JD11" s="73">
        <f t="shared" si="43"/>
        <v>0</v>
      </c>
      <c r="JE11" s="157">
        <f t="shared" si="43"/>
        <v>0</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388"/>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388"/>
      <c r="IS13" s="351">
        <v>388086.66</v>
      </c>
      <c r="IT13" s="170">
        <v>261539.75000000003</v>
      </c>
      <c r="IU13" s="351">
        <v>300196.76</v>
      </c>
      <c r="IV13" s="170">
        <v>238659.46000000002</v>
      </c>
      <c r="IW13" s="351"/>
      <c r="IX13" s="170"/>
      <c r="IY13" s="265"/>
      <c r="IZ13" s="351"/>
      <c r="JA13" s="170"/>
      <c r="JB13" s="351"/>
      <c r="JC13" s="170"/>
      <c r="JD13" s="351"/>
      <c r="JE13" s="170"/>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388"/>
      <c r="IS14" s="351">
        <v>798978.09999999986</v>
      </c>
      <c r="IT14" s="170">
        <v>734227.73</v>
      </c>
      <c r="IU14" s="351">
        <v>405558.33</v>
      </c>
      <c r="IV14" s="170">
        <v>352080.08999999997</v>
      </c>
      <c r="IW14" s="351"/>
      <c r="IX14" s="170"/>
      <c r="IY14" s="265"/>
      <c r="IZ14" s="351"/>
      <c r="JA14" s="170"/>
      <c r="JB14" s="351"/>
      <c r="JC14" s="170"/>
      <c r="JD14" s="351"/>
      <c r="JE14" s="170"/>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388"/>
      <c r="IS15" s="351">
        <v>956426.22000000009</v>
      </c>
      <c r="IT15" s="170">
        <v>802171.00999999989</v>
      </c>
      <c r="IU15" s="351">
        <v>850595.83000000007</v>
      </c>
      <c r="IV15" s="170">
        <v>784153.29</v>
      </c>
      <c r="IW15" s="351"/>
      <c r="IX15" s="170"/>
      <c r="IY15" s="265"/>
      <c r="IZ15" s="351"/>
      <c r="JA15" s="170"/>
      <c r="JB15" s="351"/>
      <c r="JC15" s="170"/>
      <c r="JD15" s="351"/>
      <c r="JE15" s="170"/>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388"/>
      <c r="IS16" s="351">
        <v>96351.16</v>
      </c>
      <c r="IT16" s="170">
        <v>65472.160000000003</v>
      </c>
      <c r="IU16" s="351">
        <v>89083.799999999988</v>
      </c>
      <c r="IV16" s="170">
        <v>71725.8</v>
      </c>
      <c r="IW16" s="351"/>
      <c r="IX16" s="170"/>
      <c r="IY16" s="265"/>
      <c r="IZ16" s="351"/>
      <c r="JA16" s="170"/>
      <c r="JB16" s="351"/>
      <c r="JC16" s="170"/>
      <c r="JD16" s="351"/>
      <c r="JE16" s="170"/>
      <c r="JF16" s="265"/>
      <c r="JG16" s="351"/>
      <c r="JH16" s="170"/>
      <c r="JI16" s="351"/>
      <c r="JJ16" s="170"/>
      <c r="JK16" s="351"/>
      <c r="JL16" s="170"/>
      <c r="JM16" s="265"/>
      <c r="JN16" s="351"/>
      <c r="JO16" s="170"/>
      <c r="JP16" s="351"/>
      <c r="JQ16" s="170"/>
      <c r="JR16" s="351"/>
      <c r="JS16" s="170"/>
    </row>
    <row r="17" spans="1:279"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388"/>
      <c r="IS17" s="351">
        <v>1103115.2</v>
      </c>
      <c r="IT17" s="170">
        <v>926696.89</v>
      </c>
      <c r="IU17" s="351">
        <v>1326443.47</v>
      </c>
      <c r="IV17" s="170">
        <v>963573.35</v>
      </c>
      <c r="IW17" s="351"/>
      <c r="IX17" s="170"/>
      <c r="IY17" s="265"/>
      <c r="IZ17" s="351"/>
      <c r="JA17" s="170"/>
      <c r="JB17" s="351"/>
      <c r="JC17" s="170"/>
      <c r="JD17" s="351"/>
      <c r="JE17" s="170"/>
      <c r="JF17" s="265"/>
      <c r="JG17" s="351"/>
      <c r="JH17" s="170"/>
      <c r="JI17" s="351"/>
      <c r="JJ17" s="170"/>
      <c r="JK17" s="351"/>
      <c r="JL17" s="170"/>
      <c r="JM17" s="265"/>
      <c r="JN17" s="351"/>
      <c r="JO17" s="170"/>
      <c r="JP17" s="351"/>
      <c r="JQ17" s="170"/>
      <c r="JR17" s="351"/>
      <c r="JS17" s="170"/>
    </row>
    <row r="18" spans="1:279" ht="13.8"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389"/>
      <c r="IS18" s="78">
        <f t="shared" si="105"/>
        <v>3342957.34</v>
      </c>
      <c r="IT18" s="176">
        <f t="shared" si="105"/>
        <v>2790107.5399999996</v>
      </c>
      <c r="IU18" s="78">
        <f t="shared" si="105"/>
        <v>2971878.1900000004</v>
      </c>
      <c r="IV18" s="176">
        <f t="shared" si="105"/>
        <v>2410191.9900000002</v>
      </c>
      <c r="IW18" s="78">
        <f t="shared" si="105"/>
        <v>0</v>
      </c>
      <c r="IX18" s="176">
        <f t="shared" si="105"/>
        <v>0</v>
      </c>
      <c r="IY18" s="265"/>
      <c r="IZ18" s="78">
        <f t="shared" ref="IZ18:JE18" si="106">SUM(IZ13:IZ17)</f>
        <v>0</v>
      </c>
      <c r="JA18" s="176">
        <f t="shared" si="106"/>
        <v>0</v>
      </c>
      <c r="JB18" s="78">
        <f t="shared" si="106"/>
        <v>0</v>
      </c>
      <c r="JC18" s="176">
        <f t="shared" si="106"/>
        <v>0</v>
      </c>
      <c r="JD18" s="78">
        <f t="shared" si="106"/>
        <v>0</v>
      </c>
      <c r="JE18" s="176">
        <f t="shared" si="106"/>
        <v>0</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388"/>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388"/>
      <c r="IS20" s="352">
        <v>20826382.509999998</v>
      </c>
      <c r="IT20" s="181">
        <v>16490234.849999996</v>
      </c>
      <c r="IU20" s="352">
        <v>21165785.550000008</v>
      </c>
      <c r="IV20" s="181">
        <v>17173870.880000006</v>
      </c>
      <c r="IW20" s="352"/>
      <c r="IX20" s="181"/>
      <c r="IY20" s="265"/>
      <c r="IZ20" s="352"/>
      <c r="JA20" s="181"/>
      <c r="JB20" s="352"/>
      <c r="JC20" s="181"/>
      <c r="JD20" s="352"/>
      <c r="JE20" s="181"/>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388"/>
      <c r="IS21" s="352">
        <v>96015.07</v>
      </c>
      <c r="IT21" s="181">
        <v>95973.24</v>
      </c>
      <c r="IU21" s="352">
        <v>104302.03</v>
      </c>
      <c r="IV21" s="181">
        <v>104302.03</v>
      </c>
      <c r="IW21" s="352"/>
      <c r="IX21" s="181"/>
      <c r="IY21" s="265"/>
      <c r="IZ21" s="352"/>
      <c r="JA21" s="181"/>
      <c r="JB21" s="352"/>
      <c r="JC21" s="181"/>
      <c r="JD21" s="352"/>
      <c r="JE21" s="181"/>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388"/>
      <c r="IS22" s="352">
        <v>609608.60000000009</v>
      </c>
      <c r="IT22" s="181">
        <v>505193.32</v>
      </c>
      <c r="IU22" s="352">
        <v>607766.25</v>
      </c>
      <c r="IV22" s="181">
        <v>584363.29</v>
      </c>
      <c r="IW22" s="352"/>
      <c r="IX22" s="181"/>
      <c r="IY22" s="265"/>
      <c r="IZ22" s="352"/>
      <c r="JA22" s="181"/>
      <c r="JB22" s="352"/>
      <c r="JC22" s="181"/>
      <c r="JD22" s="352"/>
      <c r="JE22" s="181"/>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388"/>
      <c r="IS23" s="352">
        <v>3612488</v>
      </c>
      <c r="IT23" s="181">
        <v>2855752.8100000005</v>
      </c>
      <c r="IU23" s="352">
        <v>2803172.98</v>
      </c>
      <c r="IV23" s="181">
        <v>2331227.96</v>
      </c>
      <c r="IW23" s="352"/>
      <c r="IX23" s="181"/>
      <c r="IY23" s="265"/>
      <c r="IZ23" s="352"/>
      <c r="JA23" s="181"/>
      <c r="JB23" s="352"/>
      <c r="JC23" s="181"/>
      <c r="JD23" s="352"/>
      <c r="JE23" s="181"/>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388"/>
      <c r="IS24" s="352">
        <v>930297.2300000001</v>
      </c>
      <c r="IT24" s="181">
        <v>600000.07000000007</v>
      </c>
      <c r="IU24" s="352">
        <v>528689.19999999995</v>
      </c>
      <c r="IV24" s="181">
        <v>461631.76</v>
      </c>
      <c r="IW24" s="352"/>
      <c r="IX24" s="181"/>
      <c r="IY24" s="265"/>
      <c r="IZ24" s="352"/>
      <c r="JA24" s="181"/>
      <c r="JB24" s="352"/>
      <c r="JC24" s="181"/>
      <c r="JD24" s="352"/>
      <c r="JE24" s="181"/>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388"/>
      <c r="IS25" s="352">
        <v>27820.739999999998</v>
      </c>
      <c r="IT25" s="181">
        <v>25706.010000000002</v>
      </c>
      <c r="IU25" s="352">
        <v>43551.789999999994</v>
      </c>
      <c r="IV25" s="181">
        <v>38014.14</v>
      </c>
      <c r="IW25" s="352"/>
      <c r="IX25" s="181"/>
      <c r="IY25" s="265"/>
      <c r="IZ25" s="352"/>
      <c r="JA25" s="181"/>
      <c r="JB25" s="352"/>
      <c r="JC25" s="181"/>
      <c r="JD25" s="352"/>
      <c r="JE25" s="181"/>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388"/>
      <c r="IS26" s="352">
        <v>152537.76</v>
      </c>
      <c r="IT26" s="181">
        <v>60043.87</v>
      </c>
      <c r="IU26" s="352">
        <v>40266.76</v>
      </c>
      <c r="IV26" s="181">
        <v>19849.120000000003</v>
      </c>
      <c r="IW26" s="352"/>
      <c r="IX26" s="181"/>
      <c r="IY26" s="265"/>
      <c r="IZ26" s="352"/>
      <c r="JA26" s="181"/>
      <c r="JB26" s="352"/>
      <c r="JC26" s="181"/>
      <c r="JD26" s="352"/>
      <c r="JE26" s="181"/>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388"/>
      <c r="IS27" s="352">
        <v>34002.959999999999</v>
      </c>
      <c r="IT27" s="181">
        <v>17813.900000000001</v>
      </c>
      <c r="IU27" s="352">
        <v>48777.760000000002</v>
      </c>
      <c r="IV27" s="181">
        <v>27758.199999999997</v>
      </c>
      <c r="IW27" s="352"/>
      <c r="IX27" s="181"/>
      <c r="IY27" s="265"/>
      <c r="IZ27" s="352"/>
      <c r="JA27" s="181"/>
      <c r="JB27" s="352"/>
      <c r="JC27" s="181"/>
      <c r="JD27" s="352"/>
      <c r="JE27" s="181"/>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388"/>
      <c r="IS28" s="352">
        <v>4798829.1599999992</v>
      </c>
      <c r="IT28" s="181">
        <v>3899563.8499999996</v>
      </c>
      <c r="IU28" s="352">
        <v>4335277.9300000016</v>
      </c>
      <c r="IV28" s="181">
        <v>3713084.7600000002</v>
      </c>
      <c r="IW28" s="352"/>
      <c r="IX28" s="181"/>
      <c r="IY28" s="265"/>
      <c r="IZ28" s="352"/>
      <c r="JA28" s="181"/>
      <c r="JB28" s="352"/>
      <c r="JC28" s="181"/>
      <c r="JD28" s="352"/>
      <c r="JE28" s="181"/>
      <c r="JF28" s="265"/>
      <c r="JG28" s="352"/>
      <c r="JH28" s="181"/>
      <c r="JI28" s="352"/>
      <c r="JJ28" s="181"/>
      <c r="JK28" s="352"/>
      <c r="JL28" s="181"/>
      <c r="JM28" s="265"/>
      <c r="JN28" s="352"/>
      <c r="JO28" s="181"/>
      <c r="JP28" s="352"/>
      <c r="JQ28" s="181"/>
      <c r="JR28" s="352"/>
      <c r="JS28" s="181"/>
    </row>
    <row r="29" spans="1:279"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388"/>
      <c r="IS29" s="352">
        <v>109088.18</v>
      </c>
      <c r="IT29" s="181">
        <v>87020.44</v>
      </c>
      <c r="IU29" s="352">
        <v>65513.990000000005</v>
      </c>
      <c r="IV29" s="181">
        <v>48459.44</v>
      </c>
      <c r="IW29" s="352"/>
      <c r="IX29" s="181"/>
      <c r="IY29" s="265"/>
      <c r="IZ29" s="352"/>
      <c r="JA29" s="181"/>
      <c r="JB29" s="352"/>
      <c r="JC29" s="181"/>
      <c r="JD29" s="352"/>
      <c r="JE29" s="181"/>
      <c r="JF29" s="265"/>
      <c r="JG29" s="352"/>
      <c r="JH29" s="181"/>
      <c r="JI29" s="352"/>
      <c r="JJ29" s="181"/>
      <c r="JK29" s="352"/>
      <c r="JL29" s="181"/>
      <c r="JM29" s="265"/>
      <c r="JN29" s="352"/>
      <c r="JO29" s="181"/>
      <c r="JP29" s="352"/>
      <c r="JQ29" s="181"/>
      <c r="JR29" s="352"/>
      <c r="JS29" s="181"/>
    </row>
    <row r="30" spans="1:279" ht="13.8"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389"/>
      <c r="IS30" s="188">
        <f>SUM(IS20:IS29)</f>
        <v>31197070.210000001</v>
      </c>
      <c r="IT30" s="189">
        <f t="shared" ref="IT30" si="158">SUM(IT20:IT29)</f>
        <v>24637302.360000003</v>
      </c>
      <c r="IU30" s="188">
        <f>SUM(IU20:IU29)</f>
        <v>29743104.240000013</v>
      </c>
      <c r="IV30" s="189">
        <f t="shared" ref="IV30:IX30" si="159">SUM(IV20:IV29)</f>
        <v>24502561.580000013</v>
      </c>
      <c r="IW30" s="188">
        <f t="shared" si="159"/>
        <v>0</v>
      </c>
      <c r="IX30" s="189">
        <f t="shared" si="159"/>
        <v>0</v>
      </c>
      <c r="IY30" s="265"/>
      <c r="IZ30" s="188">
        <f t="shared" ref="IZ30:JE30" si="160">SUM(IZ20:IZ29)</f>
        <v>0</v>
      </c>
      <c r="JA30" s="189">
        <f t="shared" si="160"/>
        <v>0</v>
      </c>
      <c r="JB30" s="188">
        <f t="shared" si="160"/>
        <v>0</v>
      </c>
      <c r="JC30" s="189">
        <f t="shared" si="160"/>
        <v>0</v>
      </c>
      <c r="JD30" s="188">
        <f t="shared" si="160"/>
        <v>0</v>
      </c>
      <c r="JE30" s="189">
        <f t="shared" si="160"/>
        <v>0</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388"/>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388"/>
      <c r="IS32" s="354">
        <v>34567.4</v>
      </c>
      <c r="IT32" s="194">
        <v>34567.4</v>
      </c>
      <c r="IU32" s="354">
        <v>51267.8</v>
      </c>
      <c r="IV32" s="194">
        <v>51267.8</v>
      </c>
      <c r="IW32" s="354"/>
      <c r="IX32" s="194"/>
      <c r="IY32" s="265"/>
      <c r="IZ32" s="354"/>
      <c r="JA32" s="194"/>
      <c r="JB32" s="354"/>
      <c r="JC32" s="194"/>
      <c r="JD32" s="354"/>
      <c r="JE32" s="194"/>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388"/>
      <c r="IS33" s="354">
        <v>752267.79</v>
      </c>
      <c r="IT33" s="194">
        <v>505077.11000000004</v>
      </c>
      <c r="IU33" s="354">
        <v>682873.67999999993</v>
      </c>
      <c r="IV33" s="194">
        <v>492714.26</v>
      </c>
      <c r="IW33" s="354"/>
      <c r="IX33" s="194"/>
      <c r="IY33" s="265"/>
      <c r="IZ33" s="354"/>
      <c r="JA33" s="194"/>
      <c r="JB33" s="354"/>
      <c r="JC33" s="194"/>
      <c r="JD33" s="354"/>
      <c r="JE33" s="194"/>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388"/>
      <c r="IS34" s="354">
        <v>258330.12</v>
      </c>
      <c r="IT34" s="194">
        <v>170641.81</v>
      </c>
      <c r="IU34" s="354">
        <v>119557.82</v>
      </c>
      <c r="IV34" s="194">
        <v>93307.32</v>
      </c>
      <c r="IW34" s="354"/>
      <c r="IX34" s="194"/>
      <c r="IY34" s="265"/>
      <c r="IZ34" s="354"/>
      <c r="JA34" s="194"/>
      <c r="JB34" s="354"/>
      <c r="JC34" s="194"/>
      <c r="JD34" s="354"/>
      <c r="JE34" s="194"/>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388"/>
      <c r="IS35" s="354">
        <v>704785.59</v>
      </c>
      <c r="IT35" s="194">
        <v>443088.15000000008</v>
      </c>
      <c r="IU35" s="354">
        <v>357498</v>
      </c>
      <c r="IV35" s="194">
        <v>288618.55000000005</v>
      </c>
      <c r="IW35" s="354"/>
      <c r="IX35" s="194"/>
      <c r="IY35" s="265"/>
      <c r="IZ35" s="354"/>
      <c r="JA35" s="194"/>
      <c r="JB35" s="354"/>
      <c r="JC35" s="194"/>
      <c r="JD35" s="354"/>
      <c r="JE35" s="194"/>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388"/>
      <c r="IS36" s="354">
        <v>16610.400000000001</v>
      </c>
      <c r="IT36" s="194">
        <v>15010.4</v>
      </c>
      <c r="IU36" s="354">
        <v>5262.6</v>
      </c>
      <c r="IV36" s="194">
        <v>5262.6</v>
      </c>
      <c r="IW36" s="354"/>
      <c r="IX36" s="194"/>
      <c r="IY36" s="265"/>
      <c r="IZ36" s="354"/>
      <c r="JA36" s="194"/>
      <c r="JB36" s="354"/>
      <c r="JC36" s="194"/>
      <c r="JD36" s="354"/>
      <c r="JE36" s="194"/>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388"/>
      <c r="IS37" s="354">
        <v>630688.39999999991</v>
      </c>
      <c r="IT37" s="194">
        <v>438124.92000000004</v>
      </c>
      <c r="IU37" s="354">
        <v>553963.83000000007</v>
      </c>
      <c r="IV37" s="194">
        <v>423649.39</v>
      </c>
      <c r="IW37" s="354"/>
      <c r="IX37" s="194"/>
      <c r="IY37" s="265"/>
      <c r="IZ37" s="354"/>
      <c r="JA37" s="194"/>
      <c r="JB37" s="354"/>
      <c r="JC37" s="194"/>
      <c r="JD37" s="354"/>
      <c r="JE37" s="194"/>
      <c r="JF37" s="265"/>
      <c r="JG37" s="354"/>
      <c r="JH37" s="194"/>
      <c r="JI37" s="354"/>
      <c r="JJ37" s="194"/>
      <c r="JK37" s="354"/>
      <c r="JL37" s="194"/>
      <c r="JM37" s="265"/>
      <c r="JN37" s="354"/>
      <c r="JO37" s="194"/>
      <c r="JP37" s="354"/>
      <c r="JQ37" s="194"/>
      <c r="JR37" s="354"/>
      <c r="JS37" s="194"/>
    </row>
    <row r="38" spans="1:279"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388"/>
      <c r="IS38" s="354">
        <v>4429803.38</v>
      </c>
      <c r="IT38" s="194">
        <v>3266001.4299999997</v>
      </c>
      <c r="IU38" s="354">
        <v>2830464.5400000005</v>
      </c>
      <c r="IV38" s="194">
        <v>1932808.6600000001</v>
      </c>
      <c r="IW38" s="354"/>
      <c r="IX38" s="194"/>
      <c r="IY38" s="265"/>
      <c r="IZ38" s="354"/>
      <c r="JA38" s="194"/>
      <c r="JB38" s="354"/>
      <c r="JC38" s="194"/>
      <c r="JD38" s="354"/>
      <c r="JE38" s="194"/>
      <c r="JF38" s="265"/>
      <c r="JG38" s="354"/>
      <c r="JH38" s="194"/>
      <c r="JI38" s="354"/>
      <c r="JJ38" s="194"/>
      <c r="JK38" s="354"/>
      <c r="JL38" s="194"/>
      <c r="JM38" s="265"/>
      <c r="JN38" s="354"/>
      <c r="JO38" s="194"/>
      <c r="JP38" s="354"/>
      <c r="JQ38" s="194"/>
      <c r="JR38" s="354"/>
      <c r="JS38" s="194"/>
    </row>
    <row r="39" spans="1:279" ht="13.8"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389"/>
      <c r="IS39" s="204">
        <f t="shared" si="203"/>
        <v>6827053.0800000001</v>
      </c>
      <c r="IT39" s="205">
        <f t="shared" si="203"/>
        <v>4872511.22</v>
      </c>
      <c r="IU39" s="204">
        <f t="shared" si="203"/>
        <v>4600888.2700000005</v>
      </c>
      <c r="IV39" s="205">
        <f t="shared" si="203"/>
        <v>3287628.58</v>
      </c>
      <c r="IW39" s="204">
        <f t="shared" si="203"/>
        <v>0</v>
      </c>
      <c r="IX39" s="205">
        <f t="shared" si="203"/>
        <v>0</v>
      </c>
      <c r="IY39" s="265"/>
      <c r="IZ39" s="204">
        <f t="shared" ref="IZ39:JE39" si="204">SUM(IZ32:IZ38)</f>
        <v>0</v>
      </c>
      <c r="JA39" s="205">
        <f t="shared" si="204"/>
        <v>0</v>
      </c>
      <c r="JB39" s="204">
        <f t="shared" si="204"/>
        <v>0</v>
      </c>
      <c r="JC39" s="205">
        <f t="shared" si="204"/>
        <v>0</v>
      </c>
      <c r="JD39" s="204">
        <f t="shared" si="204"/>
        <v>0</v>
      </c>
      <c r="JE39" s="205">
        <f t="shared" si="204"/>
        <v>0</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388"/>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388"/>
      <c r="IS41" s="355">
        <v>3418509.0900000003</v>
      </c>
      <c r="IT41" s="210">
        <v>2725985.2800000003</v>
      </c>
      <c r="IU41" s="355">
        <v>3100735.3000000007</v>
      </c>
      <c r="IV41" s="210">
        <v>2485003.3000000012</v>
      </c>
      <c r="IW41" s="355"/>
      <c r="IX41" s="210"/>
      <c r="IY41" s="265"/>
      <c r="IZ41" s="355"/>
      <c r="JA41" s="210"/>
      <c r="JB41" s="355"/>
      <c r="JC41" s="210"/>
      <c r="JD41" s="355"/>
      <c r="JE41" s="210"/>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388"/>
      <c r="IS42" s="355">
        <v>403189.19999999995</v>
      </c>
      <c r="IT42" s="210">
        <v>389398.55</v>
      </c>
      <c r="IU42" s="355">
        <v>357160.91</v>
      </c>
      <c r="IV42" s="210">
        <v>353315.25</v>
      </c>
      <c r="IW42" s="355"/>
      <c r="IX42" s="210"/>
      <c r="IY42" s="265"/>
      <c r="IZ42" s="355"/>
      <c r="JA42" s="210"/>
      <c r="JB42" s="355"/>
      <c r="JC42" s="210"/>
      <c r="JD42" s="355"/>
      <c r="JE42" s="210"/>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388"/>
      <c r="IS43" s="355">
        <v>145991.66</v>
      </c>
      <c r="IT43" s="210">
        <v>131574.32999999999</v>
      </c>
      <c r="IU43" s="355">
        <v>152836.72</v>
      </c>
      <c r="IV43" s="210">
        <v>136930.80000000002</v>
      </c>
      <c r="IW43" s="355"/>
      <c r="IX43" s="210"/>
      <c r="IY43" s="265"/>
      <c r="IZ43" s="355"/>
      <c r="JA43" s="210"/>
      <c r="JB43" s="355"/>
      <c r="JC43" s="210"/>
      <c r="JD43" s="355"/>
      <c r="JE43" s="210"/>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388"/>
      <c r="IS44" s="355">
        <v>150011.79</v>
      </c>
      <c r="IT44" s="210">
        <v>127732.29000000001</v>
      </c>
      <c r="IU44" s="355">
        <v>125552.45</v>
      </c>
      <c r="IV44" s="210">
        <v>119829.54000000001</v>
      </c>
      <c r="IW44" s="355"/>
      <c r="IX44" s="210"/>
      <c r="IY44" s="265"/>
      <c r="IZ44" s="355"/>
      <c r="JA44" s="210"/>
      <c r="JB44" s="355"/>
      <c r="JC44" s="210"/>
      <c r="JD44" s="355"/>
      <c r="JE44" s="210"/>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388"/>
      <c r="IS45" s="355">
        <v>345275.58</v>
      </c>
      <c r="IT45" s="210">
        <v>339232.53</v>
      </c>
      <c r="IU45" s="355">
        <v>67926.540000000008</v>
      </c>
      <c r="IV45" s="210">
        <v>65475.839999999997</v>
      </c>
      <c r="IW45" s="355"/>
      <c r="IX45" s="210"/>
      <c r="IY45" s="265"/>
      <c r="IZ45" s="355"/>
      <c r="JA45" s="210"/>
      <c r="JB45" s="355"/>
      <c r="JC45" s="210"/>
      <c r="JD45" s="355"/>
      <c r="JE45" s="210"/>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388"/>
      <c r="IS46" s="355">
        <v>20690.7</v>
      </c>
      <c r="IT46" s="210">
        <v>20690.7</v>
      </c>
      <c r="IU46" s="355">
        <v>13449.8</v>
      </c>
      <c r="IV46" s="210">
        <v>13449.8</v>
      </c>
      <c r="IW46" s="355"/>
      <c r="IX46" s="210"/>
      <c r="IY46" s="265"/>
      <c r="IZ46" s="355"/>
      <c r="JA46" s="210"/>
      <c r="JB46" s="355"/>
      <c r="JC46" s="210"/>
      <c r="JD46" s="355"/>
      <c r="JE46" s="210"/>
      <c r="JF46" s="265"/>
      <c r="JG46" s="355"/>
      <c r="JH46" s="210"/>
      <c r="JI46" s="355"/>
      <c r="JJ46" s="210"/>
      <c r="JK46" s="355"/>
      <c r="JL46" s="210"/>
      <c r="JM46" s="265"/>
      <c r="JN46" s="355"/>
      <c r="JO46" s="210"/>
      <c r="JP46" s="355"/>
      <c r="JQ46" s="210"/>
      <c r="JR46" s="355"/>
      <c r="JS46" s="210"/>
    </row>
    <row r="47" spans="1:279"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388"/>
      <c r="IS47" s="355">
        <v>84497.88</v>
      </c>
      <c r="IT47" s="210">
        <v>61881.509999999995</v>
      </c>
      <c r="IU47" s="355">
        <v>43298.55</v>
      </c>
      <c r="IV47" s="210">
        <v>14728.56</v>
      </c>
      <c r="IW47" s="355"/>
      <c r="IX47" s="210"/>
      <c r="IY47" s="265"/>
      <c r="IZ47" s="355"/>
      <c r="JA47" s="210"/>
      <c r="JB47" s="355"/>
      <c r="JC47" s="210"/>
      <c r="JD47" s="355"/>
      <c r="JE47" s="210"/>
      <c r="JF47" s="265"/>
      <c r="JG47" s="355"/>
      <c r="JH47" s="210"/>
      <c r="JI47" s="355"/>
      <c r="JJ47" s="210"/>
      <c r="JK47" s="355"/>
      <c r="JL47" s="210"/>
      <c r="JM47" s="265"/>
      <c r="JN47" s="355"/>
      <c r="JO47" s="210"/>
      <c r="JP47" s="355"/>
      <c r="JQ47" s="210"/>
      <c r="JR47" s="355"/>
      <c r="JS47" s="210"/>
    </row>
    <row r="48" spans="1:279" ht="13.8"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389"/>
      <c r="IS48" s="217">
        <f>SUM(IS41:IS47)</f>
        <v>4568165.9000000004</v>
      </c>
      <c r="IT48" s="218">
        <f t="shared" ref="IT48" si="254">SUM(IT41:IT47)</f>
        <v>3796495.1900000004</v>
      </c>
      <c r="IU48" s="217">
        <f>SUM(IU41:IU47)</f>
        <v>3860960.2700000009</v>
      </c>
      <c r="IV48" s="218">
        <f t="shared" ref="IV48:IX48" si="255">SUM(IV41:IV47)</f>
        <v>3188733.0900000008</v>
      </c>
      <c r="IW48" s="217">
        <f t="shared" si="255"/>
        <v>0</v>
      </c>
      <c r="IX48" s="218">
        <f t="shared" si="255"/>
        <v>0</v>
      </c>
      <c r="IY48" s="265"/>
      <c r="IZ48" s="217">
        <f t="shared" ref="IZ48:JE48" si="256">SUM(IZ41:IZ47)</f>
        <v>0</v>
      </c>
      <c r="JA48" s="218">
        <f t="shared" si="256"/>
        <v>0</v>
      </c>
      <c r="JB48" s="217">
        <f t="shared" si="256"/>
        <v>0</v>
      </c>
      <c r="JC48" s="218">
        <f t="shared" si="256"/>
        <v>0</v>
      </c>
      <c r="JD48" s="217">
        <f t="shared" si="256"/>
        <v>0</v>
      </c>
      <c r="JE48" s="218">
        <f t="shared" si="256"/>
        <v>0</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388"/>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388"/>
      <c r="IS50" s="356">
        <v>4077242.9600000009</v>
      </c>
      <c r="IT50" s="223">
        <v>3587856.64</v>
      </c>
      <c r="IU50" s="356">
        <v>4190720.77</v>
      </c>
      <c r="IV50" s="223">
        <v>3711316.53</v>
      </c>
      <c r="IW50" s="356"/>
      <c r="IX50" s="223"/>
      <c r="IY50" s="265"/>
      <c r="IZ50" s="356"/>
      <c r="JA50" s="223"/>
      <c r="JB50" s="356"/>
      <c r="JC50" s="223"/>
      <c r="JD50" s="356"/>
      <c r="JE50" s="223"/>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388"/>
      <c r="IS51" s="356">
        <v>167.5</v>
      </c>
      <c r="IT51" s="223">
        <v>167.5</v>
      </c>
      <c r="IU51" s="356">
        <v>1539.5</v>
      </c>
      <c r="IV51" s="223">
        <v>1539.5</v>
      </c>
      <c r="IW51" s="356"/>
      <c r="IX51" s="223"/>
      <c r="IY51" s="265"/>
      <c r="IZ51" s="356"/>
      <c r="JA51" s="223"/>
      <c r="JB51" s="356"/>
      <c r="JC51" s="223"/>
      <c r="JD51" s="356"/>
      <c r="JE51" s="223"/>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388"/>
      <c r="IS52" s="356">
        <v>3468507.4900000007</v>
      </c>
      <c r="IT52" s="223">
        <v>3079813.03</v>
      </c>
      <c r="IU52" s="356">
        <v>4305647.12</v>
      </c>
      <c r="IV52" s="223">
        <v>4192913.8</v>
      </c>
      <c r="IW52" s="356"/>
      <c r="IX52" s="223"/>
      <c r="IY52" s="265"/>
      <c r="IZ52" s="356"/>
      <c r="JA52" s="223"/>
      <c r="JB52" s="356"/>
      <c r="JC52" s="223"/>
      <c r="JD52" s="356"/>
      <c r="JE52" s="223"/>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388"/>
      <c r="IS53" s="356">
        <v>247903.76</v>
      </c>
      <c r="IT53" s="223">
        <v>147764.94</v>
      </c>
      <c r="IU53" s="356">
        <v>220931.47</v>
      </c>
      <c r="IV53" s="223">
        <v>143596.18</v>
      </c>
      <c r="IW53" s="356"/>
      <c r="IX53" s="223"/>
      <c r="IY53" s="265"/>
      <c r="IZ53" s="356"/>
      <c r="JA53" s="223"/>
      <c r="JB53" s="356"/>
      <c r="JC53" s="223"/>
      <c r="JD53" s="356"/>
      <c r="JE53" s="223"/>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388"/>
      <c r="IS54" s="356">
        <v>889266.85</v>
      </c>
      <c r="IT54" s="223">
        <v>682938.5</v>
      </c>
      <c r="IU54" s="356">
        <v>816382.65</v>
      </c>
      <c r="IV54" s="223">
        <v>725755.24</v>
      </c>
      <c r="IW54" s="356"/>
      <c r="IX54" s="223"/>
      <c r="IY54" s="265"/>
      <c r="IZ54" s="356"/>
      <c r="JA54" s="223"/>
      <c r="JB54" s="356"/>
      <c r="JC54" s="223"/>
      <c r="JD54" s="356"/>
      <c r="JE54" s="223"/>
      <c r="JF54" s="265"/>
      <c r="JG54" s="356"/>
      <c r="JH54" s="223"/>
      <c r="JI54" s="356"/>
      <c r="JJ54" s="223"/>
      <c r="JK54" s="356"/>
      <c r="JL54" s="223"/>
      <c r="JM54" s="265"/>
      <c r="JN54" s="356"/>
      <c r="JO54" s="223"/>
      <c r="JP54" s="356"/>
      <c r="JQ54" s="223"/>
      <c r="JR54" s="356"/>
      <c r="JS54" s="223"/>
    </row>
    <row r="55" spans="1:279"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388"/>
      <c r="IS55" s="356">
        <v>3134648.71</v>
      </c>
      <c r="IT55" s="223">
        <v>2828260.2199999997</v>
      </c>
      <c r="IU55" s="356">
        <v>3290911.95</v>
      </c>
      <c r="IV55" s="223">
        <v>3133431.55</v>
      </c>
      <c r="IW55" s="356"/>
      <c r="IX55" s="223"/>
      <c r="IY55" s="265"/>
      <c r="IZ55" s="356"/>
      <c r="JA55" s="223"/>
      <c r="JB55" s="356"/>
      <c r="JC55" s="223"/>
      <c r="JD55" s="356"/>
      <c r="JE55" s="223"/>
      <c r="JF55" s="265"/>
      <c r="JG55" s="356"/>
      <c r="JH55" s="223"/>
      <c r="JI55" s="356"/>
      <c r="JJ55" s="223"/>
      <c r="JK55" s="356"/>
      <c r="JL55" s="223"/>
      <c r="JM55" s="265"/>
      <c r="JN55" s="356"/>
      <c r="JO55" s="223"/>
      <c r="JP55" s="356"/>
      <c r="JQ55" s="223"/>
      <c r="JR55" s="356"/>
      <c r="JS55" s="223"/>
    </row>
    <row r="56" spans="1:279" ht="13.8"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389"/>
      <c r="IS56" s="230">
        <f t="shared" si="298"/>
        <v>11817737.27</v>
      </c>
      <c r="IT56" s="231">
        <f t="shared" si="298"/>
        <v>10326800.83</v>
      </c>
      <c r="IU56" s="230">
        <f t="shared" si="298"/>
        <v>12826133.460000001</v>
      </c>
      <c r="IV56" s="231">
        <f t="shared" si="298"/>
        <v>11908552.800000001</v>
      </c>
      <c r="IW56" s="230">
        <f t="shared" si="298"/>
        <v>0</v>
      </c>
      <c r="IX56" s="231">
        <f t="shared" si="298"/>
        <v>0</v>
      </c>
      <c r="IY56" s="265"/>
      <c r="IZ56" s="230">
        <f t="shared" ref="IZ56:JE56" si="299">SUM(IZ50:IZ55)</f>
        <v>0</v>
      </c>
      <c r="JA56" s="231">
        <f t="shared" si="299"/>
        <v>0</v>
      </c>
      <c r="JB56" s="230">
        <f t="shared" si="299"/>
        <v>0</v>
      </c>
      <c r="JC56" s="231">
        <f t="shared" si="299"/>
        <v>0</v>
      </c>
      <c r="JD56" s="230">
        <f t="shared" si="299"/>
        <v>0</v>
      </c>
      <c r="JE56" s="231">
        <f t="shared" si="299"/>
        <v>0</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388"/>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388"/>
      <c r="IS58" s="357">
        <v>10044836.010000002</v>
      </c>
      <c r="IT58" s="236">
        <v>9231219.459999999</v>
      </c>
      <c r="IU58" s="357">
        <v>9185917.9000000004</v>
      </c>
      <c r="IV58" s="236">
        <v>8516815.6199999992</v>
      </c>
      <c r="IW58" s="357"/>
      <c r="IX58" s="236"/>
      <c r="IY58" s="265"/>
      <c r="IZ58" s="357"/>
      <c r="JA58" s="236"/>
      <c r="JB58" s="357"/>
      <c r="JC58" s="236"/>
      <c r="JD58" s="357"/>
      <c r="JE58" s="236"/>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388"/>
      <c r="IS59" s="357">
        <v>19281.349999999999</v>
      </c>
      <c r="IT59" s="236">
        <v>14731.35</v>
      </c>
      <c r="IU59" s="357">
        <v>17438.73</v>
      </c>
      <c r="IV59" s="236">
        <v>12238.73</v>
      </c>
      <c r="IW59" s="357"/>
      <c r="IX59" s="236"/>
      <c r="IY59" s="265"/>
      <c r="IZ59" s="357"/>
      <c r="JA59" s="236"/>
      <c r="JB59" s="357"/>
      <c r="JC59" s="236"/>
      <c r="JD59" s="357"/>
      <c r="JE59" s="236"/>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388"/>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388"/>
      <c r="IS61" s="357">
        <v>536617.44000000006</v>
      </c>
      <c r="IT61" s="236">
        <v>476563.92999999993</v>
      </c>
      <c r="IU61" s="357">
        <v>476247.48</v>
      </c>
      <c r="IV61" s="236">
        <v>465926.04</v>
      </c>
      <c r="IW61" s="357"/>
      <c r="IX61" s="236"/>
      <c r="IY61" s="265"/>
      <c r="IZ61" s="357"/>
      <c r="JA61" s="236"/>
      <c r="JB61" s="357"/>
      <c r="JC61" s="236"/>
      <c r="JD61" s="357"/>
      <c r="JE61" s="236"/>
      <c r="JF61" s="265"/>
      <c r="JG61" s="357"/>
      <c r="JH61" s="236"/>
      <c r="JI61" s="357"/>
      <c r="JJ61" s="236"/>
      <c r="JK61" s="357"/>
      <c r="JL61" s="236"/>
      <c r="JM61" s="265"/>
      <c r="JN61" s="357"/>
      <c r="JO61" s="236"/>
      <c r="JP61" s="357"/>
      <c r="JQ61" s="236"/>
      <c r="JR61" s="357"/>
      <c r="JS61" s="236"/>
    </row>
    <row r="62" spans="1:279"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388"/>
      <c r="IS62" s="357">
        <v>355758.85</v>
      </c>
      <c r="IT62" s="236">
        <v>278266.94</v>
      </c>
      <c r="IU62" s="357">
        <v>194624.73</v>
      </c>
      <c r="IV62" s="236">
        <v>164822.60999999999</v>
      </c>
      <c r="IW62" s="357"/>
      <c r="IX62" s="236"/>
      <c r="IY62" s="265"/>
      <c r="IZ62" s="357"/>
      <c r="JA62" s="236"/>
      <c r="JB62" s="357"/>
      <c r="JC62" s="236"/>
      <c r="JD62" s="357"/>
      <c r="JE62" s="236"/>
      <c r="JF62" s="265"/>
      <c r="JG62" s="357"/>
      <c r="JH62" s="236"/>
      <c r="JI62" s="357"/>
      <c r="JJ62" s="236"/>
      <c r="JK62" s="357"/>
      <c r="JL62" s="236"/>
      <c r="JM62" s="265"/>
      <c r="JN62" s="357"/>
      <c r="JO62" s="236"/>
      <c r="JP62" s="357"/>
      <c r="JQ62" s="236"/>
      <c r="JR62" s="357"/>
      <c r="JS62" s="236"/>
    </row>
    <row r="63" spans="1:279" ht="13.8"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389"/>
      <c r="IS63" s="243">
        <f>SUM(IS58:IS62)</f>
        <v>10956493.65</v>
      </c>
      <c r="IT63" s="244">
        <f t="shared" ref="IT63:IX63" si="343">SUM(IT58:IT62)</f>
        <v>10000781.679999998</v>
      </c>
      <c r="IU63" s="243">
        <f t="shared" si="343"/>
        <v>9874228.8400000017</v>
      </c>
      <c r="IV63" s="244">
        <f t="shared" si="343"/>
        <v>9159802.9999999981</v>
      </c>
      <c r="IW63" s="243">
        <f t="shared" si="343"/>
        <v>0</v>
      </c>
      <c r="IX63" s="244">
        <f t="shared" si="343"/>
        <v>0</v>
      </c>
      <c r="IY63" s="265"/>
      <c r="IZ63" s="243">
        <f t="shared" ref="IZ63:JE63" si="344">SUM(IZ58:IZ62)</f>
        <v>0</v>
      </c>
      <c r="JA63" s="244">
        <f t="shared" si="344"/>
        <v>0</v>
      </c>
      <c r="JB63" s="243">
        <f t="shared" si="344"/>
        <v>0</v>
      </c>
      <c r="JC63" s="244">
        <f t="shared" si="344"/>
        <v>0</v>
      </c>
      <c r="JD63" s="243">
        <f t="shared" si="344"/>
        <v>0</v>
      </c>
      <c r="JE63" s="244">
        <f t="shared" si="344"/>
        <v>0</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388"/>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390"/>
      <c r="IS65" s="250">
        <f>IS11+IS18+IS30+IS39+IS48+IS56+IS63</f>
        <v>82340203.719999999</v>
      </c>
      <c r="IT65" s="282">
        <f t="shared" ref="IT65:IX65" si="381">IT11+IT18+IT30+IT39+IT48+IT56+IT63</f>
        <v>68424148.489999995</v>
      </c>
      <c r="IU65" s="250">
        <f t="shared" si="381"/>
        <v>75903774.100000024</v>
      </c>
      <c r="IV65" s="282">
        <f t="shared" si="381"/>
        <v>65486008.750000015</v>
      </c>
      <c r="IW65" s="250">
        <f t="shared" si="381"/>
        <v>0</v>
      </c>
      <c r="IX65" s="282">
        <f t="shared" si="381"/>
        <v>0</v>
      </c>
      <c r="IY65" s="265"/>
      <c r="IZ65" s="250">
        <f t="shared" ref="IZ65:JE65" si="382">IZ11+IZ18+IZ30+IZ39+IZ48+IZ56+IZ63</f>
        <v>0</v>
      </c>
      <c r="JA65" s="282">
        <f t="shared" si="382"/>
        <v>0</v>
      </c>
      <c r="JB65" s="250">
        <f t="shared" si="382"/>
        <v>0</v>
      </c>
      <c r="JC65" s="282">
        <f t="shared" si="382"/>
        <v>0</v>
      </c>
      <c r="JD65" s="250">
        <f t="shared" si="382"/>
        <v>0</v>
      </c>
      <c r="JE65" s="282">
        <f t="shared" si="382"/>
        <v>0</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391"/>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391"/>
    </row>
    <row r="68" spans="1:279" ht="13.8"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391"/>
    </row>
    <row r="69" spans="1:279">
      <c r="C69" s="41"/>
    </row>
    <row r="70" spans="1:279">
      <c r="DD70" s="68">
        <v>90781276</v>
      </c>
    </row>
    <row r="72" spans="1:279">
      <c r="DD72" s="380">
        <f>+DD68-DD70</f>
        <v>-339508.15999998152</v>
      </c>
    </row>
  </sheetData>
  <mergeCells count="146">
    <mergeCell ref="IS3:JS3"/>
    <mergeCell ref="IS4:IT4"/>
    <mergeCell ref="IU4:IV4"/>
    <mergeCell ref="IW4:IX4"/>
    <mergeCell ref="IZ4:JA4"/>
    <mergeCell ref="JB4:JC4"/>
    <mergeCell ref="JD4:JE4"/>
    <mergeCell ref="JG4:JH4"/>
    <mergeCell ref="JI4:JJ4"/>
    <mergeCell ref="JK4:JL4"/>
    <mergeCell ref="JN4:JO4"/>
    <mergeCell ref="JP4:JQ4"/>
    <mergeCell ref="JR4:JS4"/>
    <mergeCell ref="GO3:HO3"/>
    <mergeCell ref="GO4:GP4"/>
    <mergeCell ref="GQ4:GR4"/>
    <mergeCell ref="GS4:GT4"/>
    <mergeCell ref="GV4:GW4"/>
    <mergeCell ref="GX4:GY4"/>
    <mergeCell ref="GZ4:HA4"/>
    <mergeCell ref="HC4:HD4"/>
    <mergeCell ref="HE4:HF4"/>
    <mergeCell ref="HG4:HH4"/>
    <mergeCell ref="HJ4:HK4"/>
    <mergeCell ref="HL4:HM4"/>
    <mergeCell ref="HN4:HO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HQ3:IQ3"/>
    <mergeCell ref="HQ4:HR4"/>
    <mergeCell ref="HS4:HT4"/>
    <mergeCell ref="HU4:HV4"/>
    <mergeCell ref="HX4:HY4"/>
    <mergeCell ref="HZ4:IA4"/>
    <mergeCell ref="IB4:IC4"/>
    <mergeCell ref="IE4:IF4"/>
    <mergeCell ref="IG4:IH4"/>
    <mergeCell ref="II4:IJ4"/>
    <mergeCell ref="IL4:IM4"/>
    <mergeCell ref="IN4:IO4"/>
    <mergeCell ref="IP4:IQ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abSelected="1" zoomScaleNormal="100" workbookViewId="0">
      <selection activeCell="C27" sqref="C27"/>
    </sheetView>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6" t="s">
        <v>2</v>
      </c>
      <c r="B2" s="426"/>
      <c r="C2" s="426"/>
      <c r="D2" s="426"/>
      <c r="E2" s="426"/>
      <c r="F2" s="426"/>
      <c r="G2" s="426"/>
      <c r="H2" s="426"/>
      <c r="I2" s="426"/>
      <c r="J2" s="426"/>
    </row>
    <row r="3" spans="1:20">
      <c r="A3" s="426" t="s">
        <v>3</v>
      </c>
      <c r="B3" s="426"/>
      <c r="C3" s="426"/>
      <c r="D3" s="426"/>
      <c r="E3" s="426"/>
      <c r="F3" s="426"/>
      <c r="G3" s="426"/>
      <c r="H3" s="426"/>
      <c r="I3" s="426"/>
      <c r="J3" s="426"/>
    </row>
    <row r="4" spans="1:20">
      <c r="A4" s="426" t="s">
        <v>211</v>
      </c>
      <c r="B4" s="426"/>
      <c r="C4" s="426"/>
      <c r="D4" s="426"/>
      <c r="E4" s="426"/>
      <c r="F4" s="426"/>
      <c r="G4" s="426"/>
      <c r="H4" s="426"/>
      <c r="I4" s="426"/>
      <c r="J4" s="426"/>
    </row>
    <row r="5" spans="1:20">
      <c r="A5" s="426" t="s">
        <v>268</v>
      </c>
      <c r="B5" s="426"/>
      <c r="C5" s="426"/>
      <c r="D5" s="426"/>
      <c r="E5" s="426"/>
      <c r="F5" s="426"/>
      <c r="G5" s="426"/>
      <c r="H5" s="426"/>
      <c r="I5" s="426"/>
      <c r="J5" s="426"/>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5" t="s">
        <v>274</v>
      </c>
      <c r="B10" s="112"/>
      <c r="C10" s="112">
        <f>'FY16 to FY25'!B132</f>
        <v>200625.39</v>
      </c>
      <c r="D10" s="112">
        <f>'FY16 to FY25'!C132</f>
        <v>47703.49</v>
      </c>
      <c r="E10" s="112">
        <f>'FY16 to FY25'!D132</f>
        <v>444078.03</v>
      </c>
      <c r="F10" s="112">
        <f>'FY16 to FY25'!E132</f>
        <v>69283.61</v>
      </c>
      <c r="G10" s="112">
        <f>'FY16 to FY25'!F132</f>
        <v>70348.049999999988</v>
      </c>
      <c r="H10" s="112">
        <f>'FY16 to FY25'!G132</f>
        <v>215616.63999999998</v>
      </c>
      <c r="I10" s="112">
        <f>'FY16 to FY25'!H132</f>
        <v>169598.47999999998</v>
      </c>
      <c r="J10" s="112">
        <f>SUM(C10:I10)</f>
        <v>1217253.69</v>
      </c>
      <c r="K10" s="29"/>
      <c r="L10" s="29"/>
      <c r="M10" s="31"/>
    </row>
    <row r="11" spans="1:20">
      <c r="A11" s="375"/>
      <c r="B11" s="112"/>
      <c r="C11" s="112"/>
      <c r="D11" s="112"/>
      <c r="E11" s="112"/>
      <c r="F11" s="112"/>
      <c r="G11" s="112"/>
      <c r="H11" s="112"/>
      <c r="I11" s="112"/>
      <c r="J11" s="112"/>
      <c r="K11" s="29"/>
      <c r="L11" s="29"/>
    </row>
    <row r="12" spans="1:20">
      <c r="A12" s="375" t="s">
        <v>275</v>
      </c>
      <c r="B12" s="112"/>
      <c r="C12" s="112">
        <f>'FY16 to FY25'!B147</f>
        <v>217271.01</v>
      </c>
      <c r="D12" s="112">
        <f>'FY16 to FY25'!C147</f>
        <v>48704.15</v>
      </c>
      <c r="E12" s="112">
        <f>'FY16 to FY25'!D147</f>
        <v>475301.27999999997</v>
      </c>
      <c r="F12" s="112">
        <f>'FY16 to FY25'!E147</f>
        <v>60418.25</v>
      </c>
      <c r="G12" s="112">
        <f>'FY16 to FY25'!F147</f>
        <v>67820.670000000013</v>
      </c>
      <c r="H12" s="112">
        <f>'FY16 to FY25'!G147</f>
        <v>245851.28999999998</v>
      </c>
      <c r="I12" s="112">
        <f>'FY16 to FY25'!H147</f>
        <v>183295.87</v>
      </c>
      <c r="J12" s="112">
        <f>SUM(C12:I12)</f>
        <v>1298662.52</v>
      </c>
      <c r="K12" s="29"/>
      <c r="L12" s="29"/>
    </row>
    <row r="13" spans="1:20">
      <c r="A13" s="335"/>
      <c r="B13" s="112"/>
      <c r="C13" s="112"/>
      <c r="D13" s="112"/>
      <c r="E13" s="112"/>
      <c r="F13" s="112"/>
      <c r="G13" s="112"/>
      <c r="H13" s="112"/>
      <c r="I13" s="112"/>
      <c r="J13" s="112"/>
      <c r="K13" s="29"/>
      <c r="L13" s="29"/>
    </row>
    <row r="14" spans="1:20">
      <c r="A14" s="116" t="s">
        <v>208</v>
      </c>
      <c r="B14" s="110"/>
      <c r="C14" s="120">
        <f>(C12-C10)/C10</f>
        <v>8.2968661145032513E-2</v>
      </c>
      <c r="D14" s="120">
        <f t="shared" ref="D14:J14" si="0">(D12-D10)/D10</f>
        <v>2.0976662294519825E-2</v>
      </c>
      <c r="E14" s="120">
        <f t="shared" si="0"/>
        <v>7.0310278578744237E-2</v>
      </c>
      <c r="F14" s="120">
        <f t="shared" si="0"/>
        <v>-0.12795753570000179</v>
      </c>
      <c r="G14" s="120">
        <f t="shared" si="0"/>
        <v>-3.5926795412239233E-2</v>
      </c>
      <c r="H14" s="120">
        <f t="shared" si="0"/>
        <v>0.14022410329740784</v>
      </c>
      <c r="I14" s="120">
        <f t="shared" si="0"/>
        <v>8.0763636560893803E-2</v>
      </c>
      <c r="J14" s="120">
        <f t="shared" si="0"/>
        <v>6.6879098965803976E-2</v>
      </c>
      <c r="K14" s="28"/>
      <c r="L14" s="28"/>
      <c r="N14" s="378"/>
      <c r="O14" s="378"/>
      <c r="P14" s="378"/>
      <c r="Q14" s="378"/>
      <c r="R14" s="378"/>
      <c r="S14" s="378"/>
      <c r="T14" s="378"/>
    </row>
    <row r="15" spans="1:20">
      <c r="A15" s="115" t="s">
        <v>209</v>
      </c>
      <c r="B15" s="109"/>
      <c r="C15" s="109"/>
      <c r="D15" s="109"/>
      <c r="E15" s="109"/>
      <c r="F15" s="109"/>
      <c r="G15" s="109"/>
      <c r="H15" s="109"/>
      <c r="I15" s="109"/>
      <c r="J15" s="109"/>
      <c r="N15" s="378"/>
      <c r="O15" s="378"/>
      <c r="P15" s="378"/>
      <c r="Q15" s="378"/>
      <c r="R15" s="378"/>
      <c r="S15" s="378"/>
      <c r="T15" s="378"/>
    </row>
    <row r="16" spans="1:20">
      <c r="A16" s="110"/>
      <c r="B16" s="109"/>
      <c r="C16" s="109"/>
      <c r="D16" s="109"/>
      <c r="E16" s="109"/>
      <c r="F16" s="109"/>
      <c r="G16" s="109"/>
      <c r="H16" s="109"/>
      <c r="I16" s="109"/>
      <c r="J16" s="109"/>
      <c r="N16" s="379"/>
      <c r="O16" s="379"/>
      <c r="P16" s="379"/>
      <c r="Q16" s="379"/>
      <c r="R16" s="379"/>
      <c r="S16" s="379"/>
      <c r="T16" s="379"/>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276</v>
      </c>
      <c r="B19" s="112"/>
      <c r="C19" s="112">
        <f>SUM('FY16 to FY25'!B125:B132)</f>
        <v>3166680.3800000008</v>
      </c>
      <c r="D19" s="112">
        <f>SUM('FY16 to FY25'!C125:C132)</f>
        <v>631972.35000000009</v>
      </c>
      <c r="E19" s="112">
        <f>SUM('FY16 to FY25'!D125:D132)</f>
        <v>5447332.1800000006</v>
      </c>
      <c r="F19" s="112">
        <f>SUM('FY16 to FY25'!E125:E132)</f>
        <v>1092766.01</v>
      </c>
      <c r="G19" s="112">
        <f>SUM('FY16 to FY25'!F125:F132)</f>
        <v>897986.2200000002</v>
      </c>
      <c r="H19" s="112">
        <f>SUM('FY16 to FY25'!G125:G132)</f>
        <v>2900115.07</v>
      </c>
      <c r="I19" s="112">
        <f>SUM('FY16 to FY25'!H125:H132)</f>
        <v>1645920.0799999998</v>
      </c>
      <c r="J19" s="112">
        <f>SUM(C19:I19)</f>
        <v>15782772.290000003</v>
      </c>
      <c r="K19" s="30"/>
      <c r="L19" s="29"/>
    </row>
    <row r="20" spans="1:12">
      <c r="A20" s="111"/>
      <c r="B20" s="112"/>
      <c r="C20" s="112"/>
      <c r="D20" s="112"/>
      <c r="E20" s="112"/>
      <c r="F20" s="112"/>
      <c r="G20" s="112"/>
      <c r="H20" s="112"/>
      <c r="I20" s="112"/>
      <c r="J20" s="112"/>
      <c r="K20" s="30"/>
      <c r="L20" s="29"/>
    </row>
    <row r="21" spans="1:12">
      <c r="A21" s="111" t="s">
        <v>277</v>
      </c>
      <c r="B21" s="109"/>
      <c r="C21" s="346">
        <f>'FY16 to FY25'!B152</f>
        <v>3254878.84</v>
      </c>
      <c r="D21" s="346">
        <f>'FY16 to FY25'!C152</f>
        <v>700963.60000000009</v>
      </c>
      <c r="E21" s="346">
        <f>'FY16 to FY25'!D152</f>
        <v>5702920.5299999993</v>
      </c>
      <c r="F21" s="346">
        <f>'FY16 to FY25'!E152</f>
        <v>1037290.5699999998</v>
      </c>
      <c r="G21" s="346">
        <f>'FY16 to FY25'!F152</f>
        <v>900338.3</v>
      </c>
      <c r="H21" s="346">
        <f>'FY16 to FY25'!G152</f>
        <v>3060375.61</v>
      </c>
      <c r="I21" s="346">
        <f>'FY16 to FY25'!H152</f>
        <v>1690771.29</v>
      </c>
      <c r="J21" s="112">
        <f>SUM(C21:I21)</f>
        <v>16347538.739999998</v>
      </c>
    </row>
    <row r="22" spans="1:12">
      <c r="A22" s="109"/>
      <c r="B22" s="109"/>
      <c r="C22" s="345"/>
      <c r="D22" s="345"/>
      <c r="E22" s="345"/>
      <c r="F22" s="345"/>
      <c r="G22" s="345"/>
      <c r="H22" s="345"/>
      <c r="I22" s="345"/>
      <c r="J22" s="345"/>
    </row>
    <row r="23" spans="1:12">
      <c r="A23" s="116" t="s">
        <v>208</v>
      </c>
      <c r="B23" s="117"/>
      <c r="C23" s="120">
        <f t="shared" ref="C23:I23" si="1">(C21-C19)/C19</f>
        <v>2.785202464923189E-2</v>
      </c>
      <c r="D23" s="120">
        <f t="shared" si="1"/>
        <v>0.10916814635956777</v>
      </c>
      <c r="E23" s="120">
        <f t="shared" si="1"/>
        <v>4.6919912638776998E-2</v>
      </c>
      <c r="F23" s="120">
        <f t="shared" si="1"/>
        <v>-5.0766073882550736E-2</v>
      </c>
      <c r="G23" s="120">
        <f t="shared" si="1"/>
        <v>2.6192829551436115E-3</v>
      </c>
      <c r="H23" s="120">
        <f t="shared" si="1"/>
        <v>5.5260062491244544E-2</v>
      </c>
      <c r="I23" s="120">
        <f t="shared" si="1"/>
        <v>2.724993184359243E-2</v>
      </c>
      <c r="J23" s="120">
        <f>(J21-J19)/J19</f>
        <v>3.5783729222136261E-2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278</v>
      </c>
      <c r="B27" s="112"/>
      <c r="C27" s="346">
        <f>SUM((C19*1.05))</f>
        <v>3325014.3990000011</v>
      </c>
      <c r="D27" s="346">
        <f t="shared" ref="D27:I27" si="2">SUM((D19*1.05))</f>
        <v>663570.96750000014</v>
      </c>
      <c r="E27" s="346">
        <f t="shared" si="2"/>
        <v>5719698.7890000008</v>
      </c>
      <c r="F27" s="346">
        <f t="shared" si="2"/>
        <v>1147404.3105000001</v>
      </c>
      <c r="G27" s="346">
        <f t="shared" si="2"/>
        <v>942885.53100000031</v>
      </c>
      <c r="H27" s="346">
        <f t="shared" si="2"/>
        <v>3045120.8234999999</v>
      </c>
      <c r="I27" s="346">
        <f t="shared" si="2"/>
        <v>1728216.0839999998</v>
      </c>
      <c r="J27" s="346">
        <f>SUM((J19*1.05))</f>
        <v>16571910.904500004</v>
      </c>
      <c r="K27" s="29"/>
      <c r="L27" s="29"/>
    </row>
    <row r="28" spans="1:12">
      <c r="A28" s="113"/>
      <c r="B28" s="112"/>
      <c r="C28" s="112"/>
      <c r="D28" s="112"/>
      <c r="E28" s="112"/>
      <c r="F28" s="112"/>
      <c r="G28" s="112"/>
      <c r="H28" s="112"/>
      <c r="I28" s="112"/>
      <c r="J28" s="112"/>
      <c r="K28" s="29"/>
      <c r="L28" s="29"/>
    </row>
    <row r="29" spans="1:12">
      <c r="A29" s="113" t="s">
        <v>279</v>
      </c>
      <c r="B29" s="112"/>
      <c r="C29" s="346">
        <f>C21</f>
        <v>3254878.84</v>
      </c>
      <c r="D29" s="346">
        <f t="shared" ref="D29:J29" si="3">D21</f>
        <v>700963.60000000009</v>
      </c>
      <c r="E29" s="346">
        <f t="shared" si="3"/>
        <v>5702920.5299999993</v>
      </c>
      <c r="F29" s="346">
        <f t="shared" si="3"/>
        <v>1037290.5699999998</v>
      </c>
      <c r="G29" s="346">
        <f t="shared" si="3"/>
        <v>900338.3</v>
      </c>
      <c r="H29" s="346">
        <f t="shared" si="3"/>
        <v>3060375.61</v>
      </c>
      <c r="I29" s="346">
        <f t="shared" si="3"/>
        <v>1690771.29</v>
      </c>
      <c r="J29" s="346">
        <f t="shared" si="3"/>
        <v>16347538.739999998</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-70135.559000001289</v>
      </c>
      <c r="D31" s="336">
        <f t="shared" si="4"/>
        <v>37392.632499999949</v>
      </c>
      <c r="E31" s="336">
        <f t="shared" si="4"/>
        <v>-16778.259000001475</v>
      </c>
      <c r="F31" s="336">
        <f t="shared" si="4"/>
        <v>-110113.74050000031</v>
      </c>
      <c r="G31" s="336">
        <f t="shared" si="4"/>
        <v>-42547.231000000262</v>
      </c>
      <c r="H31" s="336">
        <f t="shared" si="4"/>
        <v>15254.786499999929</v>
      </c>
      <c r="I31" s="336">
        <f t="shared" si="4"/>
        <v>-37444.793999999762</v>
      </c>
      <c r="J31" s="336">
        <f t="shared" si="4"/>
        <v>-224372.16450000554</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Metadata/LabelInfo.xml><?xml version="1.0" encoding="utf-8"?>
<clbl:labelList xmlns:clbl="http://schemas.microsoft.com/office/2020/mipLabelMetadata">
  <clbl:label id="{c53b7a63-2d6e-4d96-87c9-9f583f6d1c81}" enabled="0" method="" siteId="{c53b7a63-2d6e-4d96-87c9-9f583f6d1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2025-03-06T17:24:55Z</dcterms:modified>
</cp:coreProperties>
</file>