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5\"/>
    </mc:Choice>
  </mc:AlternateContent>
  <xr:revisionPtr revIDLastSave="0" documentId="13_ncr:1_{32687943-8593-4CA5-975E-4818E1244F33}" xr6:coauthVersionLast="47" xr6:coauthVersionMax="47" xr10:uidLastSave="{00000000-0000-0000-0000-000000000000}"/>
  <bookViews>
    <workbookView xWindow="-120" yWindow="-120" windowWidth="51840" windowHeight="21120" activeTab="3"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3" l="1"/>
  <c r="G19" i="3"/>
  <c r="F19" i="3"/>
  <c r="E19" i="3"/>
  <c r="D19" i="3"/>
  <c r="C19" i="3"/>
  <c r="I19" i="3"/>
  <c r="I12" i="3"/>
  <c r="H12" i="3"/>
  <c r="G12" i="3"/>
  <c r="F12" i="3"/>
  <c r="E12" i="3"/>
  <c r="D12" i="3"/>
  <c r="C12" i="3"/>
  <c r="I10" i="3"/>
  <c r="H10" i="3"/>
  <c r="G10" i="3"/>
  <c r="F10" i="3"/>
  <c r="E10" i="3"/>
  <c r="D10" i="3"/>
  <c r="C10" i="3"/>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H14" i="2"/>
  <c r="G14" i="2"/>
  <c r="F14" i="2"/>
  <c r="E14" i="2"/>
  <c r="D14" i="2"/>
  <c r="C14" i="2"/>
  <c r="B14" i="2"/>
  <c r="H13" i="2"/>
  <c r="G13" i="2"/>
  <c r="F13" i="2"/>
  <c r="E13" i="2"/>
  <c r="D13" i="2"/>
  <c r="B12" i="2"/>
  <c r="C13" i="2"/>
  <c r="B13" i="2"/>
  <c r="H12" i="2"/>
  <c r="G12" i="2"/>
  <c r="F12" i="2"/>
  <c r="E12" i="2"/>
  <c r="D12" i="2"/>
  <c r="C12" i="2"/>
  <c r="H11" i="2"/>
  <c r="G11" i="2"/>
  <c r="F11" i="2"/>
  <c r="E11" i="2"/>
  <c r="D11" i="2"/>
  <c r="B11" i="2"/>
  <c r="C11" i="2"/>
  <c r="I18" i="2" l="1"/>
  <c r="I19" i="2"/>
  <c r="C27" i="3" l="1"/>
  <c r="C141" i="1" l="1"/>
  <c r="D141" i="1"/>
  <c r="E141" i="1"/>
  <c r="F141" i="1"/>
  <c r="G141" i="1"/>
  <c r="H141" i="1"/>
  <c r="C142" i="1"/>
  <c r="D142" i="1"/>
  <c r="E142" i="1"/>
  <c r="F142" i="1"/>
  <c r="G142" i="1"/>
  <c r="H142" i="1"/>
  <c r="C143" i="1"/>
  <c r="D143" i="1"/>
  <c r="E143" i="1"/>
  <c r="F143" i="1"/>
  <c r="G143" i="1"/>
  <c r="H143" i="1"/>
  <c r="C144" i="1"/>
  <c r="D144" i="1"/>
  <c r="E144" i="1"/>
  <c r="F144" i="1"/>
  <c r="G144" i="1"/>
  <c r="H144" i="1"/>
  <c r="C145" i="1"/>
  <c r="D145" i="1"/>
  <c r="E145" i="1"/>
  <c r="F145" i="1"/>
  <c r="G145" i="1"/>
  <c r="H145" i="1"/>
  <c r="C146" i="1"/>
  <c r="D146" i="1"/>
  <c r="E146" i="1"/>
  <c r="F146" i="1"/>
  <c r="G146" i="1"/>
  <c r="H146" i="1"/>
  <c r="C147" i="1"/>
  <c r="D147" i="1"/>
  <c r="E147" i="1"/>
  <c r="F147" i="1"/>
  <c r="G147" i="1"/>
  <c r="H147" i="1"/>
  <c r="C148" i="1"/>
  <c r="D148" i="1"/>
  <c r="E148" i="1"/>
  <c r="F148" i="1"/>
  <c r="G148" i="1"/>
  <c r="H148" i="1"/>
  <c r="C149" i="1"/>
  <c r="D149" i="1"/>
  <c r="E149" i="1"/>
  <c r="F149" i="1"/>
  <c r="G149" i="1"/>
  <c r="H149" i="1"/>
  <c r="C150" i="1"/>
  <c r="D150" i="1"/>
  <c r="E150" i="1"/>
  <c r="F150" i="1"/>
  <c r="G150" i="1"/>
  <c r="H150" i="1"/>
  <c r="C151" i="1"/>
  <c r="D151" i="1"/>
  <c r="E151" i="1"/>
  <c r="F151" i="1"/>
  <c r="G151" i="1"/>
  <c r="H151" i="1"/>
  <c r="B141" i="1"/>
  <c r="B142" i="1"/>
  <c r="B143" i="1"/>
  <c r="B144" i="1"/>
  <c r="B145" i="1"/>
  <c r="B146" i="1"/>
  <c r="B147" i="1"/>
  <c r="B148" i="1"/>
  <c r="B149" i="1"/>
  <c r="B150" i="1"/>
  <c r="B151" i="1"/>
  <c r="C140" i="1"/>
  <c r="D140" i="1"/>
  <c r="E140" i="1"/>
  <c r="F140" i="1"/>
  <c r="G140" i="1"/>
  <c r="H140" i="1"/>
  <c r="B140" i="1"/>
  <c r="J145" i="1" l="1"/>
  <c r="J147" i="1"/>
  <c r="J150" i="1"/>
  <c r="J151" i="1"/>
  <c r="J146" i="1"/>
  <c r="J149" i="1"/>
  <c r="J143" i="1"/>
  <c r="G152" i="1"/>
  <c r="G153" i="1" s="1"/>
  <c r="J142" i="1"/>
  <c r="B152" i="1"/>
  <c r="C152" i="1"/>
  <c r="H152" i="1"/>
  <c r="F152" i="1"/>
  <c r="D152" i="1"/>
  <c r="J148" i="1"/>
  <c r="J144" i="1"/>
  <c r="E152" i="1"/>
  <c r="J141" i="1"/>
  <c r="J140" i="1"/>
  <c r="H21" i="3" l="1"/>
  <c r="C21" i="3"/>
  <c r="C29" i="3" s="1"/>
  <c r="B153" i="1"/>
  <c r="F153" i="1"/>
  <c r="G21" i="3"/>
  <c r="E153" i="1"/>
  <c r="F21" i="3"/>
  <c r="H153" i="1"/>
  <c r="I21" i="3"/>
  <c r="D153" i="1"/>
  <c r="E21" i="3"/>
  <c r="C153" i="1"/>
  <c r="D21" i="3"/>
  <c r="J152" i="1"/>
  <c r="J153" i="1" s="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IO65" i="8" l="1"/>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3" i="2"/>
  <c r="I14" i="2"/>
  <c r="I15" i="2"/>
  <c r="I16" i="2"/>
  <c r="I17"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J12" i="3" l="1"/>
  <c r="E92" i="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J21" i="3" l="1"/>
  <c r="CX65" i="8"/>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B21" i="2" l="1"/>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I14" i="3" l="1"/>
  <c r="H14" i="3"/>
  <c r="G14" i="3"/>
  <c r="F14" i="3"/>
  <c r="E14" i="3"/>
  <c r="D14" i="3"/>
  <c r="C14" i="3"/>
  <c r="J14" i="3" l="1"/>
  <c r="C47" i="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H21" i="2"/>
  <c r="G21" i="2"/>
  <c r="F21" i="2"/>
  <c r="E21" i="2"/>
  <c r="D21" i="2"/>
  <c r="C21" i="2"/>
  <c r="F29" i="3" l="1"/>
  <c r="F31" i="3" s="1"/>
  <c r="F23" i="3"/>
  <c r="I29" i="3"/>
  <c r="I31" i="3" s="1"/>
  <c r="I23" i="3"/>
  <c r="H29" i="3"/>
  <c r="H31" i="3" s="1"/>
  <c r="H23" i="3"/>
  <c r="G29" i="3"/>
  <c r="G31" i="3" s="1"/>
  <c r="G23" i="3"/>
  <c r="E29" i="3"/>
  <c r="E31" i="3" s="1"/>
  <c r="E23" i="3"/>
  <c r="D29" i="3"/>
  <c r="D31" i="3" s="1"/>
  <c r="D23" i="3"/>
  <c r="C31" i="3"/>
  <c r="C23" i="3"/>
  <c r="E38" i="4"/>
  <c r="I29" i="4"/>
  <c r="I27" i="4"/>
  <c r="I11" i="4"/>
  <c r="I19" i="4"/>
  <c r="I25" i="4"/>
  <c r="I9" i="4"/>
  <c r="I15" i="4"/>
  <c r="I23" i="4"/>
  <c r="I13" i="4"/>
  <c r="I21" i="4"/>
  <c r="E47" i="2"/>
  <c r="E50" i="2" s="1"/>
  <c r="B47" i="2"/>
  <c r="F47" i="2"/>
  <c r="L34" i="2"/>
  <c r="I21" i="2"/>
  <c r="D41" i="2"/>
  <c r="H41" i="2"/>
  <c r="L37" i="2"/>
  <c r="L46" i="2"/>
  <c r="C41" i="2"/>
  <c r="G41" i="2"/>
  <c r="J47" i="2"/>
  <c r="J41" i="2"/>
  <c r="L39" i="2"/>
  <c r="L35" i="2"/>
  <c r="L38" i="2"/>
  <c r="E41" i="2"/>
  <c r="L45" i="2"/>
  <c r="C47" i="2"/>
  <c r="G47" i="2"/>
  <c r="B41" i="2"/>
  <c r="F41" i="2"/>
  <c r="D47" i="2"/>
  <c r="H47" i="2"/>
  <c r="J29" i="3" l="1"/>
  <c r="J31" i="3" s="1"/>
  <c r="J23" i="3"/>
  <c r="B50" i="2"/>
  <c r="B52" i="2" s="1"/>
  <c r="F50" i="2"/>
  <c r="F52" i="2" s="1"/>
  <c r="H50" i="2"/>
  <c r="H52" i="2" s="1"/>
  <c r="C50" i="2"/>
  <c r="C52" i="2" s="1"/>
  <c r="D50" i="2"/>
  <c r="D52" i="2" s="1"/>
  <c r="J50" i="2"/>
  <c r="J52" i="2" s="1"/>
  <c r="E52" i="2"/>
  <c r="I41" i="2"/>
  <c r="L41" i="2"/>
  <c r="I47" i="2"/>
  <c r="G50" i="2"/>
  <c r="G52" i="2" s="1"/>
  <c r="L47" i="2"/>
  <c r="L48" i="2"/>
  <c r="L50" i="2" l="1"/>
  <c r="L52" i="2" s="1"/>
  <c r="I50" i="2"/>
  <c r="I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<sst xmlns="http://schemas.openxmlformats.org/spreadsheetml/2006/main" count="561" uniqueCount="279">
  <si>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</si>
  <si>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</si>
  <si>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</si>
  <si>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</si>
  <si>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</si>
  <si>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</si>
  <si>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</si>
  <si>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</si>
  <si>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</si>
  <si>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</si>
  <si>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</si>
  <si>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</si>
  <si>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</si>
  <si>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</si>
  <si>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</si>
  <si>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</si>
  <si>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</si>
  <si>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</si>
  <si>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</si>
  <si>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</si>
  <si>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</si>
  <si>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</si>
  <si>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</si>
  <si>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</si>
  <si>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</si>
  <si>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</si>
  <si>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</si>
  <si>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</si>
  <si>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</si>
  <si>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</si>
  <si>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</si>
  <si>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</si>
  <si>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</si>
  <si>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</si>
  <si>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</si>
  <si>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</si>
  <si>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</si>
  <si>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</si>
  <si>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</si>
  <si>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</si>
  <si>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</si>
  <si>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</si>
  <si>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</si>
  <si>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</si>
  <si>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</si>
  <si>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</si>
  <si>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</si>
  <si>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</si>
  <si>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</si>
  <si>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</si>
  <si>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</si>
  <si>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</si>
  <si>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</si>
  <si>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</si>
  <si>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</si>
  <si>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</si>
  <si>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</si>
  <si>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</si>
  <si>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</si>
  <si>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</si>
  <si>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</si>
  <si>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</si>
  <si>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</si>
  <si>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</si>
  <si>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</si>
  <si>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</si>
  <si>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</si>
  <si>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</si>
  <si>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</si>
  <si>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</si>
  <si>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</si>
  <si>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</si>
  <si>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</si>
  <si>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</si>
  <si>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</si>
  <si>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</si>
  <si>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</si>
  <si>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</si>
  <si>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</si>
  <si>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</si>
  <si>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</si>
  <si>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</si>
  <si>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</si>
  <si>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</si>
  <si>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</si>
  <si>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</si>
  <si>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</si>
  <si>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</si>
  <si>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</si>
  <si>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</si>
  <si>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</si>
  <si>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</si>
  <si>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</si>
  <si>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</si>
  <si>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</si>
  <si>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</si>
  <si>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</si>
  <si>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</si>
  <si>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</si>
  <si>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</si>
  <si>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</si>
  <si>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</si>
  <si>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</si>
  <si>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</si>
  <si>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</si>
  <si>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</si>
  <si>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</si>
  <si>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</si>
  <si>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</si>
  <si>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</si>
  <si>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</si>
  <si>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</si>
  <si>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</si>
  <si>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</si>
  <si>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</si>
  <si>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</si>
  <si>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</si>
  <si>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</si>
  <si>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</si>
  <si>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</si>
  <si>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</si>
  <si>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</si>
  <si>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</si>
  <si>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</si>
  <si>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</si>
  <si>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</si>
  <si>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</si>
  <si>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</si>
  <si>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</si>
  <si>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</si>
  <si>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</si>
  <si>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</si>
  <si>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</si>
  <si>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</si>
  <si>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</si>
  <si>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</si>
  <si>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</si>
  <si>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</si>
  <si>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</si>
  <si>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</si>
  <si>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</si>
  <si>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</si>
  <si>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</si>
  <si>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</si>
  <si>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</si>
  <si>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</si>
  <si>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</si>
  <si>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</si>
  <si>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</si>
  <si>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</si>
  <si>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</si>
  <si>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</si>
  <si>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</si>
  <si>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</si>
  <si>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</si>
  <si>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</si>
  <si>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</si>
  <si>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</si>
  <si>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</si>
  <si>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</si>
  <si>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</si>
  <si>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</si>
  <si>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</si>
  <si>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</si>
  <si>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</si>
  <si>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</si>
  <si>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</si>
  <si>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</si>
  <si>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</si>
  <si>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</si>
  <si>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</si>
  <si>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</si>
  <si>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</si>
  <si>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</si>
  <si>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</si>
  <si>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</si>
  <si>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</si>
  <si>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</si>
  <si>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</si>
  <si>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</si>
  <si>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</si>
  <si>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</si>
  <si>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</si>
  <si>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</si>
  <si>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</si>
  <si>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</si>
  <si>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</si>
  <si>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</si>
  <si>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</si>
  <si>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</si>
  <si>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</si>
  <si>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</si>
  <si>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</si>
  <si>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</si>
  <si>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</si>
  <si>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</si>
  <si>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</si>
  <si>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</si>
  <si>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</si>
  <si>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</si>
  <si>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</si>
  <si>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</si>
  <si>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</si>
  <si>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</si>
  <si>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</si>
  <si>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</si>
  <si>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</si>
  <si>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</si>
  <si>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</si>
  <si>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</si>
  <si>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</si>
  <si>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</si>
  <si>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</si>
  <si>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</si>
  <si>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</si>
  <si>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</si>
  <si>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</si>
  <si>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</si>
  <si>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</si>
  <si>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</si>
  <si>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</si>
  <si>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</si>
  <si>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</si>
  <si>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</si>
  <si>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</si>
  <si>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</si>
  <si>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</si>
  <si>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</si>
  <si>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</si>
  <si>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</si>
  <si>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</si>
  <si>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</si>
  <si>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</si>
  <si>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</si>
  <si>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</si>
  <si>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</si>
  <si>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</si>
  <si>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</si>
  <si>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</si>
  <si>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</si>
  <si>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</si>
  <si>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</si>
  <si>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</si>
  <si>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</si>
  <si>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</si>
  <si>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</si>
  <si>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</si>
  <si>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</si>
  <si>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</si>
  <si>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</si>
  <si>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</si>
  <si>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</si>
  <si>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</si>
  <si>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</si>
  <si>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</si>
  <si>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</si>
  <si>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</si>
  <si>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</si>
  <si>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</si>
  <si>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</si>
  <si>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</si>
  <si>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</si>
  <si>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</si>
  <si>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</si>
  <si>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</si>
  <si>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</si>
  <si>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</si>
  <si>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</si>
  <si>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</si>
  <si>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</si>
  <si>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</si>
  <si>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</si>
  <si>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</si>
  <si>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Nov FY24</t>
  </si>
  <si>
    <t>Nov FY25</t>
  </si>
  <si>
    <t>July - Nov FY 24</t>
  </si>
  <si>
    <t>July - Nov FY25</t>
  </si>
  <si>
    <t>*PROJECTED JUL 2024 - NOV 2024</t>
  </si>
  <si>
    <t>ACTUAL JUL 2024 -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</si>
</sst>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49"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17" fontId="17" fillId="6" borderId="42" xfId="0" applyNumberFormat="1" applyFont="1" applyFill="1" applyBorder="1" applyAlignment="1">
      <alignment horizontal="center"/>
    </xf>
    <xf numFmtId="0" fontId="25" fillId="0" borderId="0" xfId="0" applyFont="1" applyAlignment="1">
      <alignment horizontal="center"/>
    </xf>
    <xf numFmtId="44" fontId="0" fillId="0" borderId="0" xfId="2" applyFont="1"/>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-251860.74</v>
          </cell>
          <cell r="H7">
            <v>0</v>
          </cell>
          <cell r="I7">
            <v>0</v>
          </cell>
          <cell r="J7">
            <v>0</v>
          </cell>
          <cell r="K7">
            <v>0</v>
          </cell>
          <cell r="L7">
            <v>0</v>
          </cell>
          <cell r="M7">
            <v>0</v>
          </cell>
          <cell r="N7">
            <v>0</v>
          </cell>
        </row>
        <row r="13">
          <cell r="F13">
            <v>-103494.23000000001</v>
          </cell>
          <cell r="G13">
            <v>-90734.5</v>
          </cell>
          <cell r="H13">
            <v>0</v>
          </cell>
          <cell r="I13">
            <v>0</v>
          </cell>
          <cell r="J13">
            <v>0</v>
          </cell>
          <cell r="K13">
            <v>0</v>
          </cell>
          <cell r="L13">
            <v>0</v>
          </cell>
          <cell r="M13">
            <v>0</v>
          </cell>
          <cell r="N13">
            <v>0</v>
          </cell>
        </row>
        <row r="24">
          <cell r="F24">
            <v>-848268.54</v>
          </cell>
          <cell r="G24">
            <v>-766426.79</v>
          </cell>
          <cell r="H24">
            <v>0</v>
          </cell>
          <cell r="I24">
            <v>0</v>
          </cell>
          <cell r="J24">
            <v>0</v>
          </cell>
          <cell r="K24">
            <v>0</v>
          </cell>
          <cell r="L24">
            <v>0</v>
          </cell>
          <cell r="M24">
            <v>0</v>
          </cell>
          <cell r="N24">
            <v>0</v>
          </cell>
        </row>
        <row r="32">
          <cell r="F32">
            <v>-178482.07</v>
          </cell>
          <cell r="G32">
            <v>-108846.6</v>
          </cell>
          <cell r="H32">
            <v>0</v>
          </cell>
          <cell r="I32">
            <v>0</v>
          </cell>
          <cell r="J32">
            <v>0</v>
          </cell>
          <cell r="K32">
            <v>0</v>
          </cell>
          <cell r="L32">
            <v>0</v>
          </cell>
          <cell r="M32">
            <v>0</v>
          </cell>
          <cell r="N32">
            <v>0</v>
          </cell>
        </row>
        <row r="40">
          <cell r="F40">
            <v>-139983.08000000002</v>
          </cell>
          <cell r="G40">
            <v>-81568.250000000015</v>
          </cell>
          <cell r="H40">
            <v>0</v>
          </cell>
          <cell r="I40">
            <v>0</v>
          </cell>
          <cell r="J40">
            <v>0</v>
          </cell>
          <cell r="K40">
            <v>0</v>
          </cell>
          <cell r="L40">
            <v>0</v>
          </cell>
          <cell r="M40">
            <v>0</v>
          </cell>
          <cell r="N40">
            <v>0</v>
          </cell>
        </row>
        <row r="47">
          <cell r="F47">
            <v>-532748.68000000005</v>
          </cell>
          <cell r="G47">
            <v>-273878</v>
          </cell>
          <cell r="H47">
            <v>0</v>
          </cell>
          <cell r="I47">
            <v>0</v>
          </cell>
          <cell r="J47">
            <v>0</v>
          </cell>
          <cell r="K47">
            <v>0</v>
          </cell>
          <cell r="L47">
            <v>0</v>
          </cell>
          <cell r="M47">
            <v>0</v>
          </cell>
          <cell r="N47">
            <v>0</v>
          </cell>
        </row>
        <row r="52">
          <cell r="F52">
            <v>-214348.75</v>
          </cell>
          <cell r="G52">
            <v>-151642.56</v>
          </cell>
          <cell r="H52">
            <v>0</v>
          </cell>
          <cell r="I52">
            <v>0</v>
          </cell>
          <cell r="J52">
            <v>0</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workbookViewId="0">
      <selection activeCell="F17" sqref="F17"/>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7" customWidth="1"/>
    <col min="8" max="8" width="1.28515625" style="307" customWidth="1"/>
    <col min="9" max="9" width="15.85546875" style="307" customWidth="1"/>
    <col min="10" max="10" width="1.28515625" customWidth="1"/>
    <col min="11" max="11" width="15.85546875" customWidth="1"/>
    <col min="12" max="12" width="1.140625" customWidth="1"/>
    <col min="13" max="13" width="16.42578125" customWidth="1"/>
    <col min="14" max="14" width="9.42578125" customWidth="1"/>
    <col min="15" max="15" width="13.140625" style="364" bestFit="1" customWidth="1"/>
    <col min="16" max="16" width="13.28515625" bestFit="1" customWidth="1"/>
  </cols>
  <sheetData>
    <row r="1" spans="1:16" ht="15.75">
      <c r="A1" s="385" t="s">
        <v>2</v>
      </c>
      <c r="B1" s="385"/>
      <c r="C1" s="385"/>
      <c r="D1" s="385"/>
      <c r="E1" s="385"/>
      <c r="F1" s="385"/>
      <c r="G1" s="385"/>
      <c r="H1" s="385"/>
      <c r="I1" s="385"/>
      <c r="J1" s="385"/>
      <c r="K1" s="385"/>
      <c r="L1" s="385"/>
      <c r="M1" s="385"/>
      <c r="N1" s="266"/>
      <c r="O1" s="362"/>
    </row>
    <row r="2" spans="1:16" ht="15.75">
      <c r="A2" s="385" t="s">
        <v>3</v>
      </c>
      <c r="B2" s="385"/>
      <c r="C2" s="385"/>
      <c r="D2" s="385"/>
      <c r="E2" s="385"/>
      <c r="F2" s="385"/>
      <c r="G2" s="385"/>
      <c r="H2" s="385"/>
      <c r="I2" s="385"/>
      <c r="J2" s="385"/>
      <c r="K2" s="385"/>
      <c r="L2" s="385"/>
      <c r="M2" s="385"/>
      <c r="N2" s="266"/>
      <c r="O2" s="362"/>
    </row>
    <row r="3" spans="1:16" ht="15.75">
      <c r="A3" s="385" t="s">
        <v>206</v>
      </c>
      <c r="B3" s="385"/>
      <c r="C3" s="385"/>
      <c r="D3" s="385"/>
      <c r="E3" s="385"/>
      <c r="F3" s="385"/>
      <c r="G3" s="385"/>
      <c r="H3" s="385"/>
      <c r="I3" s="385"/>
      <c r="J3" s="385"/>
      <c r="K3" s="385"/>
      <c r="L3" s="385"/>
      <c r="M3" s="385"/>
      <c r="N3" s="266"/>
      <c r="O3" s="362"/>
    </row>
    <row r="4" spans="1:16" ht="15.75">
      <c r="A4" s="385" t="s">
        <v>265</v>
      </c>
      <c r="B4" s="385"/>
      <c r="C4" s="385"/>
      <c r="D4" s="385"/>
      <c r="E4" s="385"/>
      <c r="F4" s="385"/>
      <c r="G4" s="385"/>
      <c r="H4" s="385"/>
      <c r="I4" s="385"/>
      <c r="J4" s="385"/>
      <c r="K4" s="385"/>
      <c r="L4" s="385"/>
      <c r="M4" s="385"/>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c r="F19" s="130"/>
      <c r="G19" s="296">
        <f>(E19-C19)/C19</f>
        <v>-1</v>
      </c>
      <c r="H19" s="297"/>
      <c r="I19" s="298">
        <f>(M19-K19)/K19</f>
        <v>-4.8321322940698276E-2</v>
      </c>
      <c r="J19" s="32"/>
      <c r="K19" s="313">
        <f>SUM(C9:C19)</f>
        <v>13168895.039999999</v>
      </c>
      <c r="L19" s="137"/>
      <c r="M19" s="310">
        <f>SUM(E$9:E19)</f>
        <v>12532556.609999999</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c r="F21" s="130"/>
      <c r="G21" s="296">
        <f>(E21-C21)/C21</f>
        <v>-1</v>
      </c>
      <c r="H21" s="297"/>
      <c r="I21" s="298">
        <f>(M21-K21)/K21</f>
        <v>-0.13630767562516921</v>
      </c>
      <c r="J21" s="32"/>
      <c r="K21" s="313">
        <f>SUM(C9:C21)</f>
        <v>14510441.109999999</v>
      </c>
      <c r="L21" s="137"/>
      <c r="M21" s="310">
        <f>SUM(E$9:E21)</f>
        <v>12532556.609999999</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c r="F23" s="130"/>
      <c r="G23" s="296">
        <f>(E23-C23)/C23</f>
        <v>-1</v>
      </c>
      <c r="H23" s="297"/>
      <c r="I23" s="298">
        <f>(M23-K23)/K23</f>
        <v>-0.20254222916720899</v>
      </c>
      <c r="J23" s="32"/>
      <c r="K23" s="313">
        <f>SUM(C9:C23)</f>
        <v>15715636.699999999</v>
      </c>
      <c r="L23" s="137"/>
      <c r="M23" s="310">
        <f>SUM(E$9:E23)</f>
        <v>12532556.609999999</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c r="F25" s="130"/>
      <c r="G25" s="296">
        <f>(E25-C25)/C25</f>
        <v>-1</v>
      </c>
      <c r="H25" s="297"/>
      <c r="I25" s="298">
        <f t="shared" ref="I25:I29" si="0">(M25-K25)/K25</f>
        <v>-0.2640616613820122</v>
      </c>
      <c r="J25" s="32"/>
      <c r="K25" s="313">
        <f>SUM(C9:C25)</f>
        <v>17029356.879999999</v>
      </c>
      <c r="L25" s="137"/>
      <c r="M25" s="310">
        <f>SUM(E$9:E25)</f>
        <v>12532556.609999999</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c r="F27" s="130"/>
      <c r="G27" s="296">
        <f>(E27-C27)/C27</f>
        <v>-1</v>
      </c>
      <c r="H27" s="297"/>
      <c r="I27" s="298">
        <f t="shared" si="0"/>
        <v>-0.32771885512653359</v>
      </c>
      <c r="J27" s="32"/>
      <c r="K27" s="313">
        <f>SUM(C9:C27)</f>
        <v>18641838.619999997</v>
      </c>
      <c r="L27" s="137"/>
      <c r="M27" s="310">
        <f>SUM(E$9:E27)</f>
        <v>12532556.609999999</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-0.37443903151536068</v>
      </c>
      <c r="J29" s="36"/>
      <c r="K29" s="313">
        <f>SUM(C9:C29)</f>
        <v>20034108.969999999</v>
      </c>
      <c r="L29" s="137"/>
      <c r="M29" s="310">
        <f>SUM(E$9:E29)</f>
        <v>12532556.609999999</v>
      </c>
      <c r="N29" s="137"/>
      <c r="P29" s="365"/>
    </row>
    <row r="30" spans="1:16">
      <c r="A30" s="135"/>
      <c r="B30" s="130"/>
      <c r="C30" s="318"/>
      <c r="D30" s="130"/>
      <c r="E30" s="321"/>
      <c r="F30" s="130"/>
      <c r="G30" s="296"/>
      <c r="H30" s="297"/>
      <c r="I30" s="298"/>
      <c r="J30" s="32" t="s">
        <v>12</v>
      </c>
      <c r="K30" s="313"/>
      <c r="L30" s="137"/>
      <c r="M30" s="310"/>
      <c r="N30" s="137"/>
      <c r="P30" s="365"/>
    </row>
    <row r="31" spans="1:16" ht="15.75" thickBot="1">
      <c r="A31" s="324" t="s">
        <v>43</v>
      </c>
      <c r="B31" s="133"/>
      <c r="C31" s="328">
        <v>1744399.47</v>
      </c>
      <c r="D31" s="322"/>
      <c r="E31" s="323"/>
      <c r="F31" s="130"/>
      <c r="G31" s="299">
        <f>(E31-C31)/C31</f>
        <v>-1</v>
      </c>
      <c r="H31" s="300"/>
      <c r="I31" s="301">
        <f>(M31-K31)/K31</f>
        <v>-0.42454476877848113</v>
      </c>
      <c r="J31" s="32"/>
      <c r="K31" s="315">
        <f>SUM(C9:C31)</f>
        <v>21778508.439999998</v>
      </c>
      <c r="L31" s="293"/>
      <c r="M31" s="323">
        <f>SUM(E$9:E31)</f>
        <v>12532556.609999999</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12532556.609999999</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12441556.609999999</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S23" sqref="S23"/>
    </sheetView>
  </sheetViews>
  <sheetFormatPr defaultRowHeight="15"/>
  <cols>
    <col min="1" max="1" width="11.140625" customWidth="1"/>
    <col min="2" max="10" width="13.7109375" customWidth="1"/>
    <col min="11" max="11" width="13.7109375" hidden="1" customWidth="1"/>
    <col min="12" max="12" width="13.7109375" customWidth="1"/>
    <col min="13" max="13" width="14.28515625" bestFit="1" customWidth="1"/>
    <col min="16" max="16" width="9.5703125" bestFit="1" customWidth="1"/>
  </cols>
  <sheetData>
    <row r="1" spans="1:24">
      <c r="A1" s="389" t="s">
        <v>2</v>
      </c>
      <c r="B1" s="389"/>
      <c r="C1" s="389"/>
      <c r="D1" s="389"/>
      <c r="E1" s="389"/>
      <c r="F1" s="389"/>
      <c r="G1" s="389"/>
      <c r="H1" s="389"/>
      <c r="I1" s="389"/>
      <c r="J1" s="389"/>
      <c r="K1" s="389"/>
      <c r="L1" s="389"/>
    </row>
    <row r="2" spans="1:24">
      <c r="A2" s="390" t="s">
        <v>3</v>
      </c>
      <c r="B2" s="390"/>
      <c r="C2" s="390"/>
      <c r="D2" s="390"/>
      <c r="E2" s="390"/>
      <c r="F2" s="390"/>
      <c r="G2" s="390"/>
      <c r="H2" s="390"/>
      <c r="I2" s="390"/>
      <c r="J2" s="390"/>
      <c r="K2" s="390"/>
      <c r="L2" s="390"/>
    </row>
    <row r="3" spans="1:24">
      <c r="A3" s="387" t="str">
        <f>'Overall Coll %'!A4:M4</f>
        <v>JULY 1, 2024 - JUNE 30, 2025</v>
      </c>
      <c r="B3" s="387"/>
      <c r="C3" s="387"/>
      <c r="D3" s="387"/>
      <c r="E3" s="387"/>
      <c r="F3" s="387"/>
      <c r="G3" s="387"/>
      <c r="H3" s="387"/>
      <c r="I3" s="387"/>
      <c r="J3" s="387"/>
      <c r="K3" s="387"/>
      <c r="L3" s="387"/>
    </row>
    <row r="4" spans="1:24">
      <c r="A4" s="388"/>
      <c r="B4" s="388"/>
      <c r="C4" s="388"/>
      <c r="D4" s="388"/>
      <c r="E4" s="388"/>
      <c r="F4" s="388"/>
      <c r="G4" s="388"/>
      <c r="H4" s="388"/>
      <c r="I4" s="388"/>
      <c r="J4" s="388"/>
      <c r="K4" s="388"/>
      <c r="L4" s="388"/>
    </row>
    <row r="5" spans="1:24" s="40" customFormat="1">
      <c r="A5" s="387" t="s">
        <v>207</v>
      </c>
      <c r="B5" s="387"/>
      <c r="C5" s="387"/>
      <c r="D5" s="387"/>
      <c r="E5" s="387"/>
      <c r="F5" s="387"/>
      <c r="G5" s="387"/>
      <c r="H5" s="387"/>
      <c r="I5" s="387"/>
      <c r="J5" s="387"/>
      <c r="K5" s="387"/>
      <c r="L5" s="387"/>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420"/>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0</v>
      </c>
      <c r="C13" s="382">
        <f>-'[1]County Region Rollup'!H$13</f>
        <v>0</v>
      </c>
      <c r="D13" s="382">
        <f>-'[1]County Region Rollup'!H$24</f>
        <v>0</v>
      </c>
      <c r="E13" s="382">
        <f>-'[1]County Region Rollup'!H$32</f>
        <v>0</v>
      </c>
      <c r="F13" s="382">
        <f>-'[1]County Region Rollup'!H$40</f>
        <v>0</v>
      </c>
      <c r="G13" s="382">
        <f>-'[1]County Region Rollup'!H$47</f>
        <v>0</v>
      </c>
      <c r="H13" s="382">
        <f>-'[1]County Region Rollup'!H$52</f>
        <v>0</v>
      </c>
      <c r="I13" s="382">
        <f t="shared" si="0"/>
        <v>0</v>
      </c>
      <c r="J13" s="18"/>
      <c r="K13" s="12"/>
    </row>
    <row r="14" spans="1:24">
      <c r="A14" s="267" t="s">
        <v>159</v>
      </c>
      <c r="B14" s="382">
        <f>-'[1]County Region Rollup'!I$7</f>
        <v>0</v>
      </c>
      <c r="C14" s="382">
        <f>-'[1]County Region Rollup'!I$13</f>
        <v>0</v>
      </c>
      <c r="D14" s="382">
        <f>-'[1]County Region Rollup'!I$24</f>
        <v>0</v>
      </c>
      <c r="E14" s="382">
        <f>-'[1]County Region Rollup'!I$32</f>
        <v>0</v>
      </c>
      <c r="F14" s="382">
        <f>-'[1]County Region Rollup'!I$40</f>
        <v>0</v>
      </c>
      <c r="G14" s="382">
        <f>-'[1]County Region Rollup'!I$47</f>
        <v>0</v>
      </c>
      <c r="H14" s="382">
        <f>-'[1]County Region Rollup'!I$52</f>
        <v>0</v>
      </c>
      <c r="I14" s="382">
        <f t="shared" si="0"/>
        <v>0</v>
      </c>
      <c r="J14" s="18"/>
      <c r="K14" s="12"/>
    </row>
    <row r="15" spans="1:24">
      <c r="A15" s="267" t="s">
        <v>170</v>
      </c>
      <c r="B15" s="382">
        <f>-'[1]County Region Rollup'!J$7</f>
        <v>0</v>
      </c>
      <c r="C15" s="382">
        <f>-'[1]County Region Rollup'!J$13</f>
        <v>0</v>
      </c>
      <c r="D15" s="382">
        <f>-'[1]County Region Rollup'!J$24</f>
        <v>0</v>
      </c>
      <c r="E15" s="382">
        <f>-'[1]County Region Rollup'!J$32</f>
        <v>0</v>
      </c>
      <c r="F15" s="382">
        <f>-'[1]County Region Rollup'!J$40</f>
        <v>0</v>
      </c>
      <c r="G15" s="382">
        <f>-'[1]County Region Rollup'!J$47</f>
        <v>0</v>
      </c>
      <c r="H15" s="382">
        <f>-'[1]County Region Rollup'!J$52</f>
        <v>0</v>
      </c>
      <c r="I15" s="382">
        <f t="shared" si="0"/>
        <v>0</v>
      </c>
      <c r="J15" s="18"/>
      <c r="K15" s="12"/>
      <c r="L15" s="10"/>
    </row>
    <row r="16" spans="1:24">
      <c r="A16" s="267" t="s">
        <v>171</v>
      </c>
      <c r="B16" s="382">
        <f>-'[1]County Region Rollup'!K$7</f>
        <v>0</v>
      </c>
      <c r="C16" s="382">
        <f>-'[1]County Region Rollup'!K$13</f>
        <v>0</v>
      </c>
      <c r="D16" s="382">
        <f>-'[1]County Region Rollup'!K$24</f>
        <v>0</v>
      </c>
      <c r="E16" s="382">
        <f>-'[1]County Region Rollup'!K$32</f>
        <v>0</v>
      </c>
      <c r="F16" s="382">
        <f>-'[1]County Region Rollup'!K$40</f>
        <v>0</v>
      </c>
      <c r="G16" s="382">
        <f>-'[1]County Region Rollup'!K$47</f>
        <v>0</v>
      </c>
      <c r="H16" s="382">
        <f>-'[1]County Region Rollup'!K$52</f>
        <v>0</v>
      </c>
      <c r="I16" s="382">
        <f t="shared" si="0"/>
        <v>0</v>
      </c>
      <c r="J16" s="18"/>
      <c r="K16" s="12"/>
      <c r="L16" s="10"/>
    </row>
    <row r="17" spans="1:14">
      <c r="A17" s="267" t="s">
        <v>172</v>
      </c>
      <c r="B17" s="382">
        <f>-'[1]County Region Rollup'!L$7</f>
        <v>0</v>
      </c>
      <c r="C17" s="382">
        <f>-'[1]County Region Rollup'!L$13</f>
        <v>0</v>
      </c>
      <c r="D17" s="382">
        <f>-'[1]County Region Rollup'!L$24</f>
        <v>0</v>
      </c>
      <c r="E17" s="382">
        <f>-'[1]County Region Rollup'!L$32</f>
        <v>0</v>
      </c>
      <c r="F17" s="382">
        <f>-'[1]County Region Rollup'!L$40</f>
        <v>0</v>
      </c>
      <c r="G17" s="382">
        <f>-'[1]County Region Rollup'!L$47</f>
        <v>0</v>
      </c>
      <c r="H17" s="382">
        <f>-'[1]County Region Rollup'!L$52</f>
        <v>0</v>
      </c>
      <c r="I17" s="382">
        <f t="shared" si="0"/>
        <v>0</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2613487.87</v>
      </c>
      <c r="C21" s="21">
        <f t="shared" ref="C21:H21" si="1">SUM(C8:C19)</f>
        <v>520604.66000000003</v>
      </c>
      <c r="D21" s="21">
        <f t="shared" si="1"/>
        <v>4239599.6099999994</v>
      </c>
      <c r="E21" s="21">
        <f t="shared" si="1"/>
        <v>804702.65999999992</v>
      </c>
      <c r="F21" s="21">
        <f t="shared" si="1"/>
        <v>689381.29</v>
      </c>
      <c r="G21" s="21">
        <f t="shared" si="1"/>
        <v>2453580.31</v>
      </c>
      <c r="H21" s="21">
        <f t="shared" si="1"/>
        <v>1231312.4500000002</v>
      </c>
      <c r="I21" s="21">
        <f>SUM(B21+C21+D21+E21+F21+G21+H21)</f>
        <v>12552668.850000001</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7" t="s">
        <v>147</v>
      </c>
      <c r="B24" s="387"/>
      <c r="C24" s="387"/>
      <c r="D24" s="387"/>
      <c r="E24" s="387"/>
      <c r="F24" s="387"/>
      <c r="G24" s="387"/>
      <c r="H24" s="387"/>
      <c r="I24" s="387"/>
      <c r="J24" s="387"/>
      <c r="K24" s="387"/>
      <c r="L24" s="387"/>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6" t="s">
        <v>135</v>
      </c>
      <c r="C59" s="386"/>
      <c r="D59" s="386"/>
      <c r="E59" s="386"/>
      <c r="F59" s="386"/>
      <c r="G59" s="386"/>
      <c r="H59" s="386"/>
      <c r="I59" s="386"/>
      <c r="J59" s="386"/>
      <c r="K59" s="386"/>
      <c r="L59" s="386"/>
    </row>
    <row r="60" spans="1:12" ht="45" hidden="1" customHeight="1">
      <c r="B60" s="386"/>
      <c r="C60" s="386"/>
      <c r="D60" s="386"/>
      <c r="E60" s="386"/>
      <c r="F60" s="386"/>
      <c r="G60" s="386"/>
      <c r="H60" s="386"/>
      <c r="I60" s="386"/>
      <c r="J60" s="386"/>
      <c r="K60" s="386"/>
      <c r="L60" s="386"/>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09" activePane="bottomLeft" state="frozen"/>
      <selection pane="bottomLeft" activeCell="B144" sqref="B144"/>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391" t="s">
        <v>0</v>
      </c>
      <c r="B1" s="391"/>
      <c r="C1" s="391"/>
      <c r="D1" s="391"/>
      <c r="E1" s="391"/>
      <c r="F1" s="391"/>
      <c r="G1" s="391"/>
      <c r="H1" s="391"/>
      <c r="I1" s="391"/>
      <c r="J1" s="391"/>
      <c r="K1" s="2"/>
    </row>
    <row r="2" spans="1:25" ht="15.75" thickBot="1">
      <c r="A2" s="3"/>
      <c r="B2" s="1"/>
      <c r="C2" s="1"/>
      <c r="D2" s="1"/>
      <c r="E2" s="1"/>
      <c r="F2" s="1"/>
      <c r="G2" s="1"/>
      <c r="H2" s="1"/>
      <c r="I2" s="1"/>
      <c r="J2" s="1"/>
      <c r="K2" s="2"/>
    </row>
    <row r="3" spans="1:25" ht="30.75"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7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75" thickBot="1">
      <c r="A31" s="129">
        <v>42887</v>
      </c>
      <c r="B31" s="48">
        <v>146591</v>
      </c>
      <c r="C31" s="48">
        <v>58150</v>
      </c>
      <c r="D31" s="48">
        <v>355474</v>
      </c>
      <c r="E31" s="48">
        <v>78227</v>
      </c>
      <c r="F31" s="48">
        <v>59359</v>
      </c>
      <c r="G31" s="48">
        <v>122272</v>
      </c>
      <c r="H31" s="48">
        <v>35152</v>
      </c>
      <c r="I31" s="48"/>
      <c r="J31" s="52">
        <f>+SUM(B31:H31)</f>
        <v>855225</v>
      </c>
    </row>
    <row r="32" spans="1:11" ht="15.7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7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7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7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7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7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7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7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7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7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7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7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7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7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7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7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7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7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7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7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7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7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7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0</v>
      </c>
      <c r="C145" s="331">
        <f>'Monthly Distribution'!C13</f>
        <v>0</v>
      </c>
      <c r="D145" s="331">
        <f>'Monthly Distribution'!D13</f>
        <v>0</v>
      </c>
      <c r="E145" s="331">
        <f>'Monthly Distribution'!E13</f>
        <v>0</v>
      </c>
      <c r="F145" s="331">
        <f>'Monthly Distribution'!F13</f>
        <v>0</v>
      </c>
      <c r="G145" s="331">
        <f>'Monthly Distribution'!G13</f>
        <v>0</v>
      </c>
      <c r="H145" s="331">
        <f>'Monthly Distribution'!H13</f>
        <v>0</v>
      </c>
      <c r="I145" s="331"/>
      <c r="J145" s="331">
        <f t="shared" si="24"/>
        <v>0</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7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75" thickBot="1">
      <c r="A152" s="332" t="s">
        <v>266</v>
      </c>
      <c r="B152" s="50">
        <f>SUM(B140:B151)</f>
        <v>2613487.87</v>
      </c>
      <c r="C152" s="50">
        <f t="shared" ref="C152:H152" si="25">SUM(C140:C151)</f>
        <v>520604.66000000003</v>
      </c>
      <c r="D152" s="50">
        <f t="shared" si="25"/>
        <v>4239599.6099999994</v>
      </c>
      <c r="E152" s="50">
        <f t="shared" si="25"/>
        <v>804702.65999999992</v>
      </c>
      <c r="F152" s="50">
        <f t="shared" si="25"/>
        <v>689381.29</v>
      </c>
      <c r="G152" s="50">
        <f t="shared" si="25"/>
        <v>2453580.31</v>
      </c>
      <c r="H152" s="50">
        <f t="shared" si="25"/>
        <v>1231312.4500000002</v>
      </c>
      <c r="I152" s="50"/>
      <c r="J152" s="347">
        <f>SUM(J140:J151)</f>
        <v>12552668.85</v>
      </c>
    </row>
    <row r="153" spans="1:10" ht="15.75" thickBot="1">
      <c r="A153" s="373" t="s">
        <v>267</v>
      </c>
      <c r="B153" s="374">
        <f>((B152-B137)/B137)</f>
        <v>-0.37540758488808967</v>
      </c>
      <c r="C153" s="374">
        <f t="shared" ref="C153:H153" si="26">((C152-C137)/C137)</f>
        <v>-0.41932687715964462</v>
      </c>
      <c r="D153" s="374">
        <f t="shared" si="26"/>
        <v>-0.46329640008951556</v>
      </c>
      <c r="E153" s="374">
        <f t="shared" si="26"/>
        <v>-0.46593906397472706</v>
      </c>
      <c r="F153" s="374">
        <f t="shared" si="26"/>
        <v>-0.44350469204308951</v>
      </c>
      <c r="G153" s="374">
        <f t="shared" si="26"/>
        <v>-0.38035213333345119</v>
      </c>
      <c r="H153" s="374">
        <f t="shared" si="26"/>
        <v>-0.44909213848202645</v>
      </c>
      <c r="I153" s="374" t="e">
        <v>#DIV/0!</v>
      </c>
      <c r="J153" s="374">
        <f>((J152-J137)/J137)</f>
        <v>-0.42735335661056845</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tabSelected="1" workbookViewId="0">
      <pane xSplit="70" ySplit="3" topLeftCell="HT4" activePane="bottomRight" state="frozen"/>
      <selection pane="topRight" activeCell="BS1" sqref="BS1"/>
      <selection pane="bottomLeft" activeCell="A4" sqref="A4"/>
      <selection pane="bottomRight" activeCell="IN43" sqref="IN43"/>
    </sheetView>
  </sheetViews>
  <sheetFormatPr defaultColWidth="9.140625" defaultRowHeight="12.75"/>
  <cols>
    <col min="1" max="1" width="14" style="68" customWidth="1"/>
    <col min="2" max="2" width="15.140625" style="41" hidden="1" customWidth="1"/>
    <col min="3" max="3" width="15.140625" style="39" hidden="1" customWidth="1"/>
    <col min="4" max="13" width="15.140625" style="68" hidden="1" customWidth="1"/>
    <col min="14" max="14" width="1.85546875" style="68" hidden="1" customWidth="1"/>
    <col min="15" max="38" width="15.140625" style="68" hidden="1" customWidth="1"/>
    <col min="39" max="39" width="1.85546875" style="68" hidden="1" customWidth="1"/>
    <col min="40" max="62" width="15.140625" style="68" hidden="1" customWidth="1"/>
    <col min="63" max="63" width="15.7109375" style="68" hidden="1" customWidth="1"/>
    <col min="64" max="64" width="1.85546875" style="68" hidden="1" customWidth="1"/>
    <col min="65" max="88" width="15.140625" style="68" hidden="1" customWidth="1"/>
    <col min="89" max="89" width="1.85546875" style="68" hidden="1" customWidth="1"/>
    <col min="90" max="103" width="11.85546875" style="68" hidden="1" customWidth="1"/>
    <col min="104" max="104" width="12.85546875" style="68" hidden="1" customWidth="1"/>
    <col min="105" max="105" width="11.85546875" style="68" hidden="1" customWidth="1"/>
    <col min="106" max="106" width="12.28515625" style="68" hidden="1" customWidth="1"/>
    <col min="107" max="107" width="11.85546875" style="68" hidden="1" customWidth="1"/>
    <col min="108" max="108" width="12.28515625" style="68" hidden="1" customWidth="1"/>
    <col min="109" max="109" width="11.85546875" style="68" hidden="1" customWidth="1"/>
    <col min="110" max="111" width="11.28515625" style="68" hidden="1" customWidth="1"/>
    <col min="112" max="112" width="11.140625" style="68" hidden="1" customWidth="1"/>
    <col min="113" max="113" width="11.28515625" style="68" hidden="1" customWidth="1"/>
    <col min="114" max="114" width="1.85546875" style="68" hidden="1" customWidth="1"/>
    <col min="115" max="118" width="11.28515625" style="68" hidden="1" customWidth="1"/>
    <col min="119" max="120" width="11.42578125" style="68" hidden="1" customWidth="1"/>
    <col min="121" max="121" width="1.85546875" style="68" hidden="1" customWidth="1"/>
    <col min="122" max="125" width="11.42578125" style="68" hidden="1" customWidth="1"/>
    <col min="126" max="126" width="14" style="68" hidden="1" customWidth="1"/>
    <col min="127" max="127" width="11.28515625" style="68" hidden="1" customWidth="1"/>
    <col min="128" max="128" width="1.85546875" style="68" hidden="1" customWidth="1"/>
    <col min="129" max="134" width="11.28515625" style="68" hidden="1" customWidth="1"/>
    <col min="135" max="135" width="1.85546875" style="68" hidden="1" customWidth="1"/>
    <col min="136" max="141" width="11.28515625" style="68" hidden="1" customWidth="1"/>
    <col min="142" max="142" width="1.85546875" style="68" hidden="1" customWidth="1"/>
    <col min="143" max="148" width="11.28515625" style="68" hidden="1" customWidth="1"/>
    <col min="149" max="149" width="1.85546875" style="68" hidden="1" customWidth="1"/>
    <col min="150" max="155" width="11.28515625" style="68" hidden="1" customWidth="1"/>
    <col min="156" max="156" width="1.85546875" style="68" hidden="1" customWidth="1"/>
    <col min="157" max="162" width="12.28515625" style="68" hidden="1" customWidth="1"/>
    <col min="163" max="163" width="1.85546875" style="68" hidden="1" customWidth="1"/>
    <col min="164" max="165" width="12.28515625" style="68" hidden="1" customWidth="1"/>
    <col min="166" max="175" width="11.28515625" style="68" hidden="1" customWidth="1"/>
    <col min="176" max="176" width="1.85546875" style="68" hidden="1" customWidth="1"/>
    <col min="177" max="182" width="11.28515625" style="68" hidden="1" customWidth="1"/>
    <col min="183" max="183" width="1.85546875" style="68" hidden="1" customWidth="1"/>
    <col min="184" max="185" width="12.42578125" style="68" hidden="1" customWidth="1"/>
    <col min="186" max="189" width="12.28515625" style="68" hidden="1" customWidth="1"/>
    <col min="190" max="190" width="1.85546875" style="68" hidden="1" customWidth="1"/>
    <col min="191" max="192" width="12.28515625" style="68" hidden="1" customWidth="1"/>
    <col min="193" max="196" width="11.28515625" style="68" hidden="1" customWidth="1"/>
    <col min="197" max="202" width="11.28515625" style="68" bestFit="1" customWidth="1"/>
    <col min="203" max="203" width="1.85546875" style="68" customWidth="1"/>
    <col min="204" max="209" width="11.28515625" style="68" bestFit="1" customWidth="1"/>
    <col min="210" max="210" width="1.85546875" style="68" customWidth="1"/>
    <col min="211" max="212" width="12.42578125" style="68" bestFit="1" customWidth="1"/>
    <col min="213" max="216" width="12.28515625" style="68" bestFit="1" customWidth="1"/>
    <col min="217" max="217" width="1.85546875" style="68" customWidth="1"/>
    <col min="218" max="219" width="12.28515625" style="68" bestFit="1" customWidth="1"/>
    <col min="220" max="223" width="11.28515625" style="68" bestFit="1" customWidth="1"/>
    <col min="224" max="224" width="1.85546875" style="68" customWidth="1"/>
    <col min="225" max="230" width="11.28515625" style="68" bestFit="1" customWidth="1"/>
    <col min="231" max="231" width="1.85546875" style="68" customWidth="1"/>
    <col min="232" max="235" width="11.28515625" style="68" bestFit="1" customWidth="1"/>
    <col min="236" max="236" width="12.28515625" style="68" bestFit="1" customWidth="1"/>
    <col min="237" max="237" width="11.28515625" style="68" bestFit="1" customWidth="1"/>
    <col min="238" max="238" width="1.85546875" style="68" customWidth="1"/>
    <col min="239" max="240" width="12.42578125" style="68" bestFit="1" customWidth="1"/>
    <col min="241" max="244" width="12.28515625" style="68" bestFit="1" customWidth="1"/>
    <col min="245" max="245" width="1.85546875" style="68" customWidth="1"/>
    <col min="246" max="247" width="12.28515625" style="68" bestFit="1" customWidth="1"/>
    <col min="248" max="251" width="11.28515625" style="68" bestFit="1" customWidth="1"/>
    <col min="252" max="16384" width="9.140625" style="68"/>
  </cols>
  <sheetData>
    <row r="1" spans="1:251" ht="16.5" customHeight="1">
      <c r="A1" s="410"/>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N1" s="397" t="s">
        <v>111</v>
      </c>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M1" s="397" t="s">
        <v>111</v>
      </c>
      <c r="BN1" s="398"/>
      <c r="BO1" s="398"/>
      <c r="BP1" s="398"/>
      <c r="BQ1" s="398"/>
      <c r="BR1" s="398"/>
      <c r="BS1" s="398"/>
      <c r="BT1" s="398"/>
      <c r="BU1" s="398"/>
      <c r="BV1" s="398"/>
      <c r="BW1" s="398"/>
      <c r="BX1" s="398"/>
      <c r="BY1" s="398"/>
      <c r="BZ1" s="398"/>
      <c r="CA1" s="398"/>
      <c r="CB1" s="398"/>
      <c r="CC1" s="398"/>
      <c r="CD1" s="398"/>
      <c r="CE1" s="398"/>
      <c r="CF1" s="398"/>
      <c r="CG1" s="398"/>
      <c r="CH1" s="398"/>
      <c r="CI1" s="398"/>
      <c r="CJ1" s="360"/>
      <c r="CL1" s="397" t="s">
        <v>111</v>
      </c>
      <c r="CM1" s="398"/>
      <c r="CN1" s="398"/>
      <c r="CO1" s="398"/>
      <c r="CP1" s="398"/>
      <c r="CQ1" s="398"/>
      <c r="CR1" s="398"/>
      <c r="CS1" s="398"/>
      <c r="CT1" s="398"/>
      <c r="CU1" s="398"/>
      <c r="CV1" s="398"/>
      <c r="CW1" s="398"/>
      <c r="CX1" s="398"/>
      <c r="CY1" s="398"/>
      <c r="CZ1" s="398"/>
      <c r="DA1" s="398"/>
      <c r="DB1" s="398"/>
      <c r="DC1" s="398"/>
      <c r="DD1" s="398"/>
      <c r="DE1" s="398"/>
      <c r="DF1" s="398"/>
      <c r="DG1" s="398"/>
      <c r="DH1" s="398"/>
      <c r="DR1" s="68" t="s">
        <v>111</v>
      </c>
    </row>
    <row r="2" spans="1:251" ht="22.5" customHeight="1" thickBo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N2" s="404" t="s">
        <v>138</v>
      </c>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M2" s="399" t="s">
        <v>112</v>
      </c>
      <c r="BN2" s="399"/>
      <c r="BO2" s="399"/>
      <c r="BP2" s="399"/>
      <c r="BQ2" s="399"/>
      <c r="BR2" s="399"/>
      <c r="BS2" s="399"/>
      <c r="BT2" s="399"/>
      <c r="BU2" s="399"/>
      <c r="BV2" s="399"/>
      <c r="BW2" s="399"/>
      <c r="BX2" s="399"/>
      <c r="BY2" s="399"/>
      <c r="BZ2" s="399"/>
      <c r="CA2" s="399"/>
      <c r="CB2" s="399"/>
      <c r="CC2" s="399"/>
      <c r="CD2" s="399"/>
      <c r="CE2" s="399"/>
      <c r="CF2" s="399"/>
      <c r="CG2" s="399"/>
      <c r="CH2" s="399"/>
      <c r="CI2" s="399"/>
      <c r="CJ2" s="361"/>
      <c r="CL2" s="399" t="s">
        <v>112</v>
      </c>
      <c r="CM2" s="399"/>
      <c r="CN2" s="399"/>
      <c r="CO2" s="399"/>
      <c r="CP2" s="399"/>
      <c r="CQ2" s="399"/>
      <c r="CR2" s="399"/>
      <c r="CS2" s="399"/>
      <c r="CT2" s="399"/>
      <c r="CU2" s="399"/>
      <c r="CV2" s="399"/>
      <c r="CW2" s="399"/>
      <c r="CX2" s="399"/>
      <c r="CY2" s="399"/>
      <c r="CZ2" s="399"/>
      <c r="DA2" s="399"/>
      <c r="DB2" s="399"/>
      <c r="DC2" s="399"/>
      <c r="DD2" s="399"/>
      <c r="DE2" s="399"/>
      <c r="DF2" s="399"/>
      <c r="DG2" s="399"/>
      <c r="DH2" s="399"/>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51" ht="22.5" customHeight="1" thickBot="1">
      <c r="A3" s="139"/>
      <c r="B3" s="413"/>
      <c r="C3" s="413"/>
      <c r="D3" s="413"/>
      <c r="E3" s="413"/>
      <c r="F3" s="413"/>
      <c r="G3" s="413"/>
      <c r="H3" s="413"/>
      <c r="I3" s="413"/>
      <c r="J3" s="413"/>
      <c r="K3" s="413"/>
      <c r="L3" s="413"/>
      <c r="M3" s="414"/>
      <c r="N3" s="140"/>
      <c r="O3" s="415">
        <v>2016</v>
      </c>
      <c r="P3" s="416"/>
      <c r="Q3" s="416"/>
      <c r="R3" s="416"/>
      <c r="S3" s="416"/>
      <c r="T3" s="416"/>
      <c r="U3" s="416"/>
      <c r="V3" s="416"/>
      <c r="W3" s="416"/>
      <c r="X3" s="416"/>
      <c r="Y3" s="416"/>
      <c r="Z3" s="416"/>
      <c r="AA3" s="416"/>
      <c r="AB3" s="416"/>
      <c r="AC3" s="416"/>
      <c r="AD3" s="416"/>
      <c r="AE3" s="416"/>
      <c r="AF3" s="416"/>
      <c r="AG3" s="416"/>
      <c r="AH3" s="416"/>
      <c r="AI3" s="416"/>
      <c r="AJ3" s="416"/>
      <c r="AK3" s="416"/>
      <c r="AL3" s="417"/>
      <c r="AM3" s="265"/>
      <c r="AN3" s="405">
        <v>2017</v>
      </c>
      <c r="AO3" s="406"/>
      <c r="AP3" s="406"/>
      <c r="AQ3" s="406"/>
      <c r="AR3" s="406"/>
      <c r="AS3" s="406"/>
      <c r="AT3" s="406"/>
      <c r="AU3" s="406"/>
      <c r="AV3" s="406"/>
      <c r="AW3" s="406"/>
      <c r="AX3" s="406"/>
      <c r="AY3" s="406"/>
      <c r="AZ3" s="406"/>
      <c r="BA3" s="406"/>
      <c r="BB3" s="406"/>
      <c r="BC3" s="406"/>
      <c r="BD3" s="406"/>
      <c r="BE3" s="406"/>
      <c r="BF3" s="406"/>
      <c r="BG3" s="406"/>
      <c r="BH3" s="406"/>
      <c r="BI3" s="406"/>
      <c r="BJ3" s="406"/>
      <c r="BK3" s="407"/>
      <c r="BL3" s="265"/>
      <c r="BM3" s="400">
        <v>2018</v>
      </c>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265"/>
      <c r="CL3" s="400">
        <v>2019</v>
      </c>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265"/>
      <c r="DK3" s="392" t="s">
        <v>212</v>
      </c>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265"/>
      <c r="EM3" s="392" t="s">
        <v>216</v>
      </c>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2" t="s">
        <v>232</v>
      </c>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2" t="s">
        <v>246</v>
      </c>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84"/>
      <c r="HQ3" s="392" t="s">
        <v>264</v>
      </c>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row>
    <row r="4" spans="1:251" ht="15" customHeight="1">
      <c r="A4" s="411" t="s">
        <v>55</v>
      </c>
      <c r="B4" s="408" t="s">
        <v>113</v>
      </c>
      <c r="C4" s="409"/>
      <c r="D4" s="408" t="s">
        <v>114</v>
      </c>
      <c r="E4" s="409"/>
      <c r="F4" s="408" t="s">
        <v>115</v>
      </c>
      <c r="G4" s="409"/>
      <c r="H4" s="408" t="s">
        <v>116</v>
      </c>
      <c r="I4" s="409"/>
      <c r="J4" s="408" t="s">
        <v>117</v>
      </c>
      <c r="K4" s="409"/>
      <c r="L4" s="408" t="s">
        <v>118</v>
      </c>
      <c r="M4" s="409"/>
      <c r="N4" s="141"/>
      <c r="O4" s="408" t="s">
        <v>119</v>
      </c>
      <c r="P4" s="409"/>
      <c r="Q4" s="402" t="s">
        <v>120</v>
      </c>
      <c r="R4" s="403"/>
      <c r="S4" s="402" t="s">
        <v>121</v>
      </c>
      <c r="T4" s="403"/>
      <c r="U4" s="402" t="s">
        <v>122</v>
      </c>
      <c r="V4" s="403"/>
      <c r="W4" s="402" t="s">
        <v>123</v>
      </c>
      <c r="X4" s="403"/>
      <c r="Y4" s="402" t="s">
        <v>124</v>
      </c>
      <c r="Z4" s="403"/>
      <c r="AA4" s="402" t="s">
        <v>125</v>
      </c>
      <c r="AB4" s="403"/>
      <c r="AC4" s="402" t="s">
        <v>126</v>
      </c>
      <c r="AD4" s="403"/>
      <c r="AE4" s="402" t="s">
        <v>127</v>
      </c>
      <c r="AF4" s="403"/>
      <c r="AG4" s="402" t="s">
        <v>128</v>
      </c>
      <c r="AH4" s="403"/>
      <c r="AI4" s="402" t="s">
        <v>129</v>
      </c>
      <c r="AJ4" s="403"/>
      <c r="AK4" s="402" t="s">
        <v>130</v>
      </c>
      <c r="AL4" s="403"/>
      <c r="AM4" s="265"/>
      <c r="AN4" s="402" t="s">
        <v>137</v>
      </c>
      <c r="AO4" s="403"/>
      <c r="AP4" s="402" t="s">
        <v>139</v>
      </c>
      <c r="AQ4" s="403"/>
      <c r="AR4" s="402" t="s">
        <v>140</v>
      </c>
      <c r="AS4" s="403"/>
      <c r="AT4" s="402" t="s">
        <v>141</v>
      </c>
      <c r="AU4" s="403"/>
      <c r="AV4" s="402" t="s">
        <v>142</v>
      </c>
      <c r="AW4" s="403"/>
      <c r="AX4" s="402" t="s">
        <v>143</v>
      </c>
      <c r="AY4" s="403"/>
      <c r="AZ4" s="402" t="s">
        <v>144</v>
      </c>
      <c r="BA4" s="403"/>
      <c r="BB4" s="402" t="s">
        <v>145</v>
      </c>
      <c r="BC4" s="403"/>
      <c r="BD4" s="402" t="s">
        <v>146</v>
      </c>
      <c r="BE4" s="403"/>
      <c r="BF4" s="402" t="s">
        <v>154</v>
      </c>
      <c r="BG4" s="403"/>
      <c r="BH4" s="402" t="s">
        <v>156</v>
      </c>
      <c r="BI4" s="403"/>
      <c r="BJ4" s="402" t="s">
        <v>158</v>
      </c>
      <c r="BK4" s="403"/>
      <c r="BL4" s="265"/>
      <c r="BM4" s="402" t="s">
        <v>160</v>
      </c>
      <c r="BN4" s="403"/>
      <c r="BO4" s="402" t="s">
        <v>176</v>
      </c>
      <c r="BP4" s="403"/>
      <c r="BQ4" s="402" t="s">
        <v>177</v>
      </c>
      <c r="BR4" s="403"/>
      <c r="BS4" s="402" t="s">
        <v>161</v>
      </c>
      <c r="BT4" s="403"/>
      <c r="BU4" s="402" t="s">
        <v>162</v>
      </c>
      <c r="BV4" s="403"/>
      <c r="BW4" s="402" t="s">
        <v>163</v>
      </c>
      <c r="BX4" s="403" t="s">
        <v>162</v>
      </c>
      <c r="BY4" s="394" t="s">
        <v>164</v>
      </c>
      <c r="BZ4" s="395"/>
      <c r="CA4" s="394" t="s">
        <v>165</v>
      </c>
      <c r="CB4" s="395"/>
      <c r="CC4" s="394" t="s">
        <v>166</v>
      </c>
      <c r="CD4" s="395"/>
      <c r="CE4" s="394" t="s">
        <v>167</v>
      </c>
      <c r="CF4" s="395"/>
      <c r="CG4" s="394" t="s">
        <v>168</v>
      </c>
      <c r="CH4" s="395"/>
      <c r="CI4" s="394" t="s">
        <v>169</v>
      </c>
      <c r="CJ4" s="395"/>
      <c r="CK4" s="265"/>
      <c r="CL4" s="394" t="s">
        <v>181</v>
      </c>
      <c r="CM4" s="395"/>
      <c r="CN4" s="394" t="s">
        <v>182</v>
      </c>
      <c r="CO4" s="395"/>
      <c r="CP4" s="394" t="s">
        <v>183</v>
      </c>
      <c r="CQ4" s="395"/>
      <c r="CR4" s="394" t="s">
        <v>184</v>
      </c>
      <c r="CS4" s="395"/>
      <c r="CT4" s="394" t="s">
        <v>185</v>
      </c>
      <c r="CU4" s="395"/>
      <c r="CV4" s="394" t="s">
        <v>186</v>
      </c>
      <c r="CW4" s="395"/>
      <c r="CX4" s="394" t="s">
        <v>188</v>
      </c>
      <c r="CY4" s="395"/>
      <c r="CZ4" s="394" t="s">
        <v>189</v>
      </c>
      <c r="DA4" s="395"/>
      <c r="DB4" s="394" t="s">
        <v>190</v>
      </c>
      <c r="DC4" s="395"/>
      <c r="DD4" s="394" t="s">
        <v>191</v>
      </c>
      <c r="DE4" s="395"/>
      <c r="DF4" s="394" t="s">
        <v>192</v>
      </c>
      <c r="DG4" s="395"/>
      <c r="DH4" s="394" t="s">
        <v>193</v>
      </c>
      <c r="DI4" s="395"/>
      <c r="DJ4" s="265"/>
      <c r="DK4" s="394" t="s">
        <v>194</v>
      </c>
      <c r="DL4" s="395"/>
      <c r="DM4" s="394" t="s">
        <v>195</v>
      </c>
      <c r="DN4" s="395"/>
      <c r="DO4" s="394" t="s">
        <v>196</v>
      </c>
      <c r="DP4" s="395"/>
      <c r="DQ4" s="265"/>
      <c r="DR4" s="394" t="s">
        <v>197</v>
      </c>
      <c r="DS4" s="395"/>
      <c r="DT4" s="394" t="s">
        <v>198</v>
      </c>
      <c r="DU4" s="395"/>
      <c r="DV4" s="394" t="s">
        <v>199</v>
      </c>
      <c r="DW4" s="395"/>
      <c r="DX4" s="265"/>
      <c r="DY4" s="394" t="s">
        <v>203</v>
      </c>
      <c r="DZ4" s="395"/>
      <c r="EA4" s="394" t="s">
        <v>204</v>
      </c>
      <c r="EB4" s="395"/>
      <c r="EC4" s="394" t="s">
        <v>205</v>
      </c>
      <c r="ED4" s="395"/>
      <c r="EE4" s="265"/>
      <c r="EF4" s="394" t="s">
        <v>213</v>
      </c>
      <c r="EG4" s="395"/>
      <c r="EH4" s="394" t="s">
        <v>214</v>
      </c>
      <c r="EI4" s="395"/>
      <c r="EJ4" s="394" t="s">
        <v>215</v>
      </c>
      <c r="EK4" s="395"/>
      <c r="EL4" s="265"/>
      <c r="EM4" s="394" t="s">
        <v>217</v>
      </c>
      <c r="EN4" s="395"/>
      <c r="EO4" s="394" t="s">
        <v>218</v>
      </c>
      <c r="EP4" s="395"/>
      <c r="EQ4" s="394" t="s">
        <v>219</v>
      </c>
      <c r="ER4" s="395"/>
      <c r="ES4" s="265"/>
      <c r="ET4" s="394" t="s">
        <v>220</v>
      </c>
      <c r="EU4" s="395"/>
      <c r="EV4" s="394" t="s">
        <v>221</v>
      </c>
      <c r="EW4" s="395"/>
      <c r="EX4" s="394" t="s">
        <v>222</v>
      </c>
      <c r="EY4" s="395"/>
      <c r="EZ4" s="265"/>
      <c r="FA4" s="394" t="s">
        <v>223</v>
      </c>
      <c r="FB4" s="395"/>
      <c r="FC4" s="394" t="s">
        <v>224</v>
      </c>
      <c r="FD4" s="395"/>
      <c r="FE4" s="394" t="s">
        <v>225</v>
      </c>
      <c r="FF4" s="395"/>
      <c r="FG4" s="265"/>
      <c r="FH4" s="394" t="s">
        <v>226</v>
      </c>
      <c r="FI4" s="395"/>
      <c r="FJ4" s="394" t="s">
        <v>227</v>
      </c>
      <c r="FK4" s="395"/>
      <c r="FL4" s="394" t="s">
        <v>228</v>
      </c>
      <c r="FM4" s="395"/>
      <c r="FN4" s="394" t="s">
        <v>231</v>
      </c>
      <c r="FO4" s="395"/>
      <c r="FP4" s="394" t="s">
        <v>233</v>
      </c>
      <c r="FQ4" s="395"/>
      <c r="FR4" s="394" t="s">
        <v>234</v>
      </c>
      <c r="FS4" s="395"/>
      <c r="FT4" s="265"/>
      <c r="FU4" s="394" t="s">
        <v>235</v>
      </c>
      <c r="FV4" s="395"/>
      <c r="FW4" s="394" t="s">
        <v>236</v>
      </c>
      <c r="FX4" s="395"/>
      <c r="FY4" s="394" t="s">
        <v>237</v>
      </c>
      <c r="FZ4" s="395"/>
      <c r="GA4" s="265"/>
      <c r="GB4" s="394" t="s">
        <v>238</v>
      </c>
      <c r="GC4" s="395"/>
      <c r="GD4" s="394" t="s">
        <v>239</v>
      </c>
      <c r="GE4" s="395"/>
      <c r="GF4" s="394" t="s">
        <v>240</v>
      </c>
      <c r="GG4" s="395"/>
      <c r="GH4" s="265"/>
      <c r="GI4" s="394" t="s">
        <v>241</v>
      </c>
      <c r="GJ4" s="395"/>
      <c r="GK4" s="394" t="s">
        <v>242</v>
      </c>
      <c r="GL4" s="395"/>
      <c r="GM4" s="394" t="s">
        <v>243</v>
      </c>
      <c r="GN4" s="395"/>
      <c r="GO4" s="394" t="s">
        <v>247</v>
      </c>
      <c r="GP4" s="395"/>
      <c r="GQ4" s="394" t="s">
        <v>248</v>
      </c>
      <c r="GR4" s="396"/>
      <c r="GS4" s="394" t="s">
        <v>249</v>
      </c>
      <c r="GT4" s="395"/>
      <c r="GU4" s="265"/>
      <c r="GV4" s="394" t="s">
        <v>250</v>
      </c>
      <c r="GW4" s="395"/>
      <c r="GX4" s="394" t="s">
        <v>258</v>
      </c>
      <c r="GY4" s="395"/>
      <c r="GZ4" s="394" t="s">
        <v>251</v>
      </c>
      <c r="HA4" s="395"/>
      <c r="HB4" s="265"/>
      <c r="HC4" s="394" t="s">
        <v>252</v>
      </c>
      <c r="HD4" s="395"/>
      <c r="HE4" s="394" t="s">
        <v>257</v>
      </c>
      <c r="HF4" s="395"/>
      <c r="HG4" s="394" t="s">
        <v>253</v>
      </c>
      <c r="HH4" s="395"/>
      <c r="HI4" s="265"/>
      <c r="HJ4" s="394" t="s">
        <v>254</v>
      </c>
      <c r="HK4" s="395"/>
      <c r="HL4" s="394" t="s">
        <v>256</v>
      </c>
      <c r="HM4" s="395"/>
      <c r="HN4" s="394" t="s">
        <v>255</v>
      </c>
      <c r="HO4" s="395"/>
      <c r="HP4" s="265"/>
      <c r="HQ4" s="418">
        <v>45292</v>
      </c>
      <c r="HR4" s="395"/>
      <c r="HS4" s="418">
        <v>45323</v>
      </c>
      <c r="HT4" s="396"/>
      <c r="HU4" s="418">
        <v>45352</v>
      </c>
      <c r="HV4" s="395"/>
      <c r="HW4" s="265"/>
      <c r="HX4" s="418">
        <v>45383</v>
      </c>
      <c r="HY4" s="395"/>
      <c r="HZ4" s="418">
        <v>45413</v>
      </c>
      <c r="IA4" s="395"/>
      <c r="IB4" s="418">
        <v>45444</v>
      </c>
      <c r="IC4" s="395"/>
      <c r="ID4" s="265"/>
      <c r="IE4" s="418">
        <v>45474</v>
      </c>
      <c r="IF4" s="395"/>
      <c r="IG4" s="418">
        <v>45505</v>
      </c>
      <c r="IH4" s="395"/>
      <c r="II4" s="418">
        <v>45536</v>
      </c>
      <c r="IJ4" s="395"/>
      <c r="IK4" s="265"/>
      <c r="IL4" s="418">
        <v>45566</v>
      </c>
      <c r="IM4" s="395"/>
      <c r="IN4" s="418">
        <v>45597</v>
      </c>
      <c r="IO4" s="395"/>
      <c r="IP4" s="418">
        <v>45627</v>
      </c>
      <c r="IQ4" s="395"/>
    </row>
    <row r="5" spans="1:251" ht="13.5" thickBot="1">
      <c r="A5" s="412"/>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row>
    <row r="6" spans="1:251">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c r="IQ6" s="366"/>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c r="IQ7" s="151"/>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c r="IQ8" s="151"/>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c r="IQ9" s="151"/>
    </row>
    <row r="10" spans="1:251" ht="13.5"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c r="IQ10" s="151"/>
    </row>
    <row r="11" spans="1:251" ht="13.5"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0</v>
      </c>
      <c r="IQ11" s="157">
        <f t="shared" si="41"/>
        <v>0</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c r="IQ13" s="170"/>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c r="IQ14" s="170"/>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c r="IQ15" s="170"/>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c r="IQ16" s="170"/>
    </row>
    <row r="17" spans="1:251" ht="13.5"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c r="IQ17" s="170"/>
    </row>
    <row r="18" spans="1:251" ht="13.5"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5684600.1300000008</v>
      </c>
      <c r="IH18" s="176">
        <f t="shared" si="100"/>
        <v>4795868.8600000003</v>
      </c>
      <c r="II18" s="78">
        <f t="shared" si="100"/>
        <v>5796790.7400000002</v>
      </c>
      <c r="IJ18" s="176">
        <f t="shared" si="100"/>
        <v>5040282.17</v>
      </c>
      <c r="IK18" s="265"/>
      <c r="IL18" s="78">
        <f t="shared" ref="IL18:IQ18" si="101">SUM(IL13:IL17)</f>
        <v>6146446.2999999989</v>
      </c>
      <c r="IM18" s="176">
        <f t="shared" si="101"/>
        <v>5143091.38</v>
      </c>
      <c r="IN18" s="78">
        <f t="shared" si="101"/>
        <v>5415875.2299999995</v>
      </c>
      <c r="IO18" s="176">
        <f t="shared" si="101"/>
        <v>4592237.68</v>
      </c>
      <c r="IP18" s="78">
        <f t="shared" si="101"/>
        <v>0</v>
      </c>
      <c r="IQ18" s="176">
        <f t="shared" si="101"/>
        <v>0</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c r="IQ20" s="181"/>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c r="IQ21" s="181"/>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c r="IQ22" s="181"/>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c r="IQ23" s="181"/>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c r="IQ24" s="181"/>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c r="IQ25" s="181"/>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c r="IQ26" s="181"/>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c r="IQ27" s="181"/>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c r="IQ28" s="181"/>
    </row>
    <row r="29" spans="1:251" ht="13.5"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c r="IQ29" s="181"/>
    </row>
    <row r="30" spans="1:251" ht="13.5"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51604339.669999994</v>
      </c>
      <c r="IH30" s="189">
        <f t="shared" si="149"/>
        <v>42557009.060000002</v>
      </c>
      <c r="II30" s="188">
        <f t="shared" si="149"/>
        <v>53017139.749999993</v>
      </c>
      <c r="IJ30" s="189">
        <f t="shared" si="149"/>
        <v>44556166.38000001</v>
      </c>
      <c r="IK30" s="265"/>
      <c r="IL30" s="188">
        <f t="shared" ref="IL30:IQ30" si="150">SUM(IL20:IL29)</f>
        <v>52779938.610000007</v>
      </c>
      <c r="IM30" s="189">
        <f t="shared" si="150"/>
        <v>42053698.869999997</v>
      </c>
      <c r="IN30" s="188">
        <f t="shared" si="150"/>
        <v>44509245.230000004</v>
      </c>
      <c r="IO30" s="189">
        <f t="shared" si="150"/>
        <v>37666872.490000002</v>
      </c>
      <c r="IP30" s="188">
        <f t="shared" si="150"/>
        <v>0</v>
      </c>
      <c r="IQ30" s="189">
        <f t="shared" si="150"/>
        <v>0</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c r="IQ32" s="194"/>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c r="IQ33" s="194"/>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c r="IQ34" s="194"/>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c r="IQ35" s="194"/>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c r="IQ36" s="194"/>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c r="IQ37" s="194"/>
    </row>
    <row r="38" spans="1:251" ht="13.5"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c r="IQ38" s="194"/>
    </row>
    <row r="39" spans="1:251" ht="13.5"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10096295.84</v>
      </c>
      <c r="IH39" s="205">
        <f t="shared" si="190"/>
        <v>8067357.2600000007</v>
      </c>
      <c r="II39" s="204">
        <f t="shared" si="190"/>
        <v>8523389.4900000002</v>
      </c>
      <c r="IJ39" s="205">
        <f t="shared" si="190"/>
        <v>6929117.3600000003</v>
      </c>
      <c r="IK39" s="265"/>
      <c r="IL39" s="204">
        <f t="shared" ref="IL39:IQ39" si="191">SUM(IL32:IL38)</f>
        <v>11368128.920000002</v>
      </c>
      <c r="IM39" s="205">
        <f t="shared" si="191"/>
        <v>8959510.0600000024</v>
      </c>
      <c r="IN39" s="204">
        <f t="shared" si="191"/>
        <v>6798548.6799999997</v>
      </c>
      <c r="IO39" s="205">
        <f t="shared" si="191"/>
        <v>5383267.8799999999</v>
      </c>
      <c r="IP39" s="204">
        <f t="shared" si="191"/>
        <v>0</v>
      </c>
      <c r="IQ39" s="205">
        <f t="shared" si="191"/>
        <v>0</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c r="IQ41" s="210"/>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c r="IQ42" s="210"/>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c r="IQ43" s="210"/>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c r="IQ44" s="210"/>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c r="IQ45" s="210"/>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c r="IQ46" s="210"/>
    </row>
    <row r="47" spans="1:251" ht="13.5"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c r="IQ47" s="210"/>
    </row>
    <row r="48" spans="1:251" ht="13.5"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8955782.2699999977</v>
      </c>
      <c r="IH48" s="218">
        <f t="shared" si="237"/>
        <v>7805532.4199999999</v>
      </c>
      <c r="II48" s="217">
        <f t="shared" si="237"/>
        <v>8066591.4799999995</v>
      </c>
      <c r="IJ48" s="218">
        <f t="shared" si="237"/>
        <v>6998949.4299999997</v>
      </c>
      <c r="IK48" s="265"/>
      <c r="IL48" s="217">
        <f t="shared" ref="IL48:IQ48" si="238">SUM(IL41:IL47)</f>
        <v>8081488.7500000009</v>
      </c>
      <c r="IM48" s="218">
        <f t="shared" si="238"/>
        <v>6964713.6300000008</v>
      </c>
      <c r="IN48" s="217">
        <f t="shared" si="238"/>
        <v>4798247.55</v>
      </c>
      <c r="IO48" s="218">
        <f t="shared" si="238"/>
        <v>3987077.6300000008</v>
      </c>
      <c r="IP48" s="217">
        <f t="shared" si="238"/>
        <v>0</v>
      </c>
      <c r="IQ48" s="218">
        <f t="shared" si="238"/>
        <v>0</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c r="IQ50" s="223"/>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c r="IQ51" s="223"/>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c r="IQ52" s="223"/>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c r="IQ53" s="223"/>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c r="IQ54" s="223"/>
    </row>
    <row r="55" spans="1:251" ht="13.5"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c r="IQ55" s="223"/>
    </row>
    <row r="56" spans="1:251" ht="13.5"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33161705.869999997</v>
      </c>
      <c r="IH56" s="231">
        <f t="shared" si="277"/>
        <v>29976762.040000003</v>
      </c>
      <c r="II56" s="230">
        <f t="shared" si="277"/>
        <v>25554774.319999997</v>
      </c>
      <c r="IJ56" s="231">
        <f t="shared" si="277"/>
        <v>23421574.729999997</v>
      </c>
      <c r="IK56" s="265"/>
      <c r="IL56" s="230">
        <f t="shared" ref="IL56:IQ56" si="278">SUM(IL50:IL55)</f>
        <v>30302403.880000006</v>
      </c>
      <c r="IM56" s="231">
        <f t="shared" si="278"/>
        <v>26450293.200000003</v>
      </c>
      <c r="IN56" s="230">
        <f t="shared" si="278"/>
        <v>15172035.290000001</v>
      </c>
      <c r="IO56" s="231">
        <f t="shared" si="278"/>
        <v>13599072.700000001</v>
      </c>
      <c r="IP56" s="230">
        <f t="shared" si="278"/>
        <v>0</v>
      </c>
      <c r="IQ56" s="231">
        <f t="shared" si="278"/>
        <v>0</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c r="IQ58" s="236"/>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c r="IQ59" s="236"/>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c r="IQ61" s="236"/>
    </row>
    <row r="62" spans="1:251" ht="13.5"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c r="IQ62" s="236"/>
    </row>
    <row r="63" spans="1:251" ht="13.5"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17815377.149999995</v>
      </c>
      <c r="IH63" s="244">
        <f t="shared" si="318"/>
        <v>16978841.799999997</v>
      </c>
      <c r="II63" s="243">
        <f t="shared" si="318"/>
        <v>14404368.669999998</v>
      </c>
      <c r="IJ63" s="244">
        <f t="shared" si="318"/>
        <v>13615978.210000003</v>
      </c>
      <c r="IK63" s="265"/>
      <c r="IL63" s="243">
        <f t="shared" ref="IL63:IQ63" si="319">SUM(IL58:IL62)</f>
        <v>11787202.6</v>
      </c>
      <c r="IM63" s="244">
        <f t="shared" si="319"/>
        <v>10760711.010000002</v>
      </c>
      <c r="IN63" s="243">
        <f t="shared" si="319"/>
        <v>9337043.5899999999</v>
      </c>
      <c r="IO63" s="244">
        <f t="shared" si="319"/>
        <v>8099413.3099999977</v>
      </c>
      <c r="IP63" s="243">
        <f t="shared" si="319"/>
        <v>0</v>
      </c>
      <c r="IQ63" s="244">
        <f t="shared" si="319"/>
        <v>0</v>
      </c>
    </row>
    <row r="64" spans="1:251" ht="13.5"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163653607.59999999</v>
      </c>
      <c r="IH65" s="282">
        <f t="shared" si="352"/>
        <v>143967261.22000003</v>
      </c>
      <c r="II65" s="250">
        <f t="shared" si="352"/>
        <v>149337166.94999999</v>
      </c>
      <c r="IJ65" s="282">
        <f t="shared" si="352"/>
        <v>132193885.30000001</v>
      </c>
      <c r="IK65" s="265"/>
      <c r="IL65" s="250">
        <f t="shared" ref="IL65:IQ65" si="353">IL11+IL18+IL30+IL39+IL48+IL56+IL63</f>
        <v>147620087.05000001</v>
      </c>
      <c r="IM65" s="282">
        <f t="shared" si="353"/>
        <v>124564719.58</v>
      </c>
      <c r="IN65" s="250">
        <f t="shared" si="353"/>
        <v>99330129.880000025</v>
      </c>
      <c r="IO65" s="282">
        <f t="shared" si="353"/>
        <v>85192504.820000008</v>
      </c>
      <c r="IP65" s="250">
        <f t="shared" si="353"/>
        <v>0</v>
      </c>
      <c r="IQ65" s="282">
        <f t="shared" si="353"/>
        <v>0</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row>
    <row r="68" spans="1:251" ht="13.5"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59"/>
      <c r="BP68" s="359"/>
      <c r="BQ68" s="264"/>
      <c r="BR68" s="367"/>
      <c r="BS68" s="359"/>
      <c r="BT68" s="367"/>
      <c r="BU68" s="359"/>
      <c r="BV68" s="367"/>
      <c r="BW68" s="359"/>
      <c r="BX68" s="367">
        <f t="shared" si="358"/>
        <v>50894314.599999994</v>
      </c>
      <c r="BY68" s="359">
        <f t="shared" ref="BY68:CI68" si="359">BY65+BY67</f>
        <v>89088079.549999982</v>
      </c>
      <c r="BZ68" s="367"/>
      <c r="CA68" s="359">
        <f t="shared" si="359"/>
        <v>95474295.940000013</v>
      </c>
      <c r="CB68" s="367"/>
      <c r="CC68" s="359">
        <f t="shared" si="359"/>
        <v>92576175.939999998</v>
      </c>
      <c r="CD68" s="367"/>
      <c r="CE68" s="359">
        <f t="shared" si="359"/>
        <v>85366820.030000001</v>
      </c>
      <c r="CF68" s="367"/>
      <c r="CG68" s="359">
        <f t="shared" si="359"/>
        <v>52069736.849999994</v>
      </c>
      <c r="CH68" s="367"/>
      <c r="CI68" s="359">
        <f t="shared" si="359"/>
        <v>39614318.599999994</v>
      </c>
      <c r="CJ68" s="367"/>
      <c r="CK68" s="265"/>
      <c r="CL68" s="359">
        <f t="shared" ref="CL68:CN68" si="360">CL65+CL67</f>
        <v>47088622.449999988</v>
      </c>
      <c r="CM68" s="367"/>
      <c r="CN68" s="359">
        <f t="shared" si="360"/>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0">
        <f>+DD68-DD70</f>
        <v>-339508.15999998152</v>
      </c>
    </row>
  </sheetData>
  <mergeCells count="133">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opLeftCell="A3" zoomScaleNormal="100" workbookViewId="0">
      <selection activeCell="O24" sqref="O24"/>
    </sheetView>
  </sheetViews>
  <sheetFormatPr defaultRowHeight="15"/>
  <cols>
    <col min="1" max="1" width="33.28515625" customWidth="1"/>
    <col min="2" max="2" width="1.7109375" customWidth="1"/>
    <col min="3" max="10" width="14" customWidth="1"/>
    <col min="11" max="11" width="17" customWidth="1"/>
    <col min="13" max="13" width="10.85546875" bestFit="1" customWidth="1"/>
  </cols>
  <sheetData>
    <row r="2" spans="1:20" ht="16.5">
      <c r="A2" s="419" t="s">
        <v>2</v>
      </c>
      <c r="B2" s="419"/>
      <c r="C2" s="419"/>
      <c r="D2" s="419"/>
      <c r="E2" s="419"/>
      <c r="F2" s="419"/>
      <c r="G2" s="419"/>
      <c r="H2" s="419"/>
      <c r="I2" s="419"/>
      <c r="J2" s="419"/>
    </row>
    <row r="3" spans="1:20" ht="16.5">
      <c r="A3" s="419" t="s">
        <v>3</v>
      </c>
      <c r="B3" s="419"/>
      <c r="C3" s="419"/>
      <c r="D3" s="419"/>
      <c r="E3" s="419"/>
      <c r="F3" s="419"/>
      <c r="G3" s="419"/>
      <c r="H3" s="419"/>
      <c r="I3" s="419"/>
      <c r="J3" s="419"/>
    </row>
    <row r="4" spans="1:20" ht="16.5">
      <c r="A4" s="419" t="s">
        <v>211</v>
      </c>
      <c r="B4" s="419"/>
      <c r="C4" s="419"/>
      <c r="D4" s="419"/>
      <c r="E4" s="419"/>
      <c r="F4" s="419"/>
      <c r="G4" s="419"/>
      <c r="H4" s="419"/>
      <c r="I4" s="419"/>
      <c r="J4" s="419"/>
    </row>
    <row r="5" spans="1:20" ht="16.5">
      <c r="A5" s="419" t="s">
        <v>268</v>
      </c>
      <c r="B5" s="419"/>
      <c r="C5" s="419"/>
      <c r="D5" s="419"/>
      <c r="E5" s="419"/>
      <c r="F5" s="419"/>
      <c r="G5" s="419"/>
      <c r="H5" s="419"/>
      <c r="I5" s="419"/>
      <c r="J5" s="419"/>
    </row>
    <row r="6" spans="1:20" ht="16.5">
      <c r="A6" s="109"/>
      <c r="B6" s="109"/>
      <c r="C6" s="109"/>
      <c r="D6" s="109"/>
      <c r="E6" s="109"/>
      <c r="F6" s="109"/>
      <c r="G6" s="109"/>
      <c r="H6" s="109"/>
      <c r="I6" s="109"/>
      <c r="J6" s="109"/>
    </row>
    <row r="7" spans="1:20" ht="16.5">
      <c r="A7" s="109"/>
      <c r="B7" s="109"/>
      <c r="C7" s="109"/>
      <c r="D7" s="109"/>
      <c r="E7" s="109"/>
      <c r="F7" s="109"/>
      <c r="G7" s="109"/>
      <c r="H7" s="109"/>
      <c r="I7" s="109"/>
      <c r="J7" s="109"/>
    </row>
    <row r="8" spans="1:20" ht="16.5">
      <c r="A8" s="109"/>
      <c r="B8" s="109"/>
      <c r="C8" s="125" t="s">
        <v>4</v>
      </c>
      <c r="D8" s="125" t="s">
        <v>5</v>
      </c>
      <c r="E8" s="125" t="s">
        <v>6</v>
      </c>
      <c r="F8" s="125" t="s">
        <v>7</v>
      </c>
      <c r="G8" s="125" t="s">
        <v>8</v>
      </c>
      <c r="H8" s="125" t="s">
        <v>9</v>
      </c>
      <c r="I8" s="125" t="s">
        <v>21</v>
      </c>
      <c r="J8" s="125" t="s">
        <v>11</v>
      </c>
    </row>
    <row r="9" spans="1:20" ht="16.5">
      <c r="A9" s="115" t="s">
        <v>26</v>
      </c>
      <c r="B9" s="109"/>
      <c r="C9" s="109" t="s">
        <v>12</v>
      </c>
      <c r="D9" s="109" t="s">
        <v>12</v>
      </c>
      <c r="E9" s="109" t="s">
        <v>12</v>
      </c>
      <c r="F9" s="109" t="s">
        <v>12</v>
      </c>
      <c r="G9" s="109" t="s">
        <v>12</v>
      </c>
      <c r="H9" s="109" t="s">
        <v>12</v>
      </c>
      <c r="I9" s="109" t="s">
        <v>12</v>
      </c>
      <c r="J9" s="109"/>
      <c r="M9" s="29"/>
    </row>
    <row r="10" spans="1:20" ht="16.5">
      <c r="A10" s="375" t="s">
        <v>273</v>
      </c>
      <c r="B10" s="112"/>
      <c r="C10" s="112">
        <f>'FY16 to FY25'!B129</f>
        <v>238893.95</v>
      </c>
      <c r="D10" s="112">
        <f>'FY16 to FY25'!C129</f>
        <v>82381.77</v>
      </c>
      <c r="E10" s="112">
        <f>'FY16 to FY25'!D129</f>
        <v>693906.01</v>
      </c>
      <c r="F10" s="112">
        <f>'FY16 to FY25'!E129</f>
        <v>105624.91</v>
      </c>
      <c r="G10" s="112">
        <f>'FY16 to FY25'!F129</f>
        <v>106379.6</v>
      </c>
      <c r="H10" s="112">
        <f>'FY16 to FY25'!G129</f>
        <v>230440.88999999998</v>
      </c>
      <c r="I10" s="112">
        <f>'FY16 to FY25'!H129</f>
        <v>126194.44</v>
      </c>
      <c r="J10" s="112">
        <f>SUM(C10:I10)</f>
        <v>1583821.5699999998</v>
      </c>
      <c r="K10" s="29"/>
      <c r="L10" s="29"/>
      <c r="M10" s="31"/>
    </row>
    <row r="11" spans="1:20" ht="16.5">
      <c r="A11" s="375"/>
      <c r="B11" s="112"/>
      <c r="C11" s="112"/>
      <c r="D11" s="112"/>
      <c r="E11" s="112"/>
      <c r="F11" s="112"/>
      <c r="G11" s="112"/>
      <c r="H11" s="112"/>
      <c r="I11" s="112"/>
      <c r="J11" s="112"/>
      <c r="K11" s="29"/>
      <c r="L11" s="29"/>
    </row>
    <row r="12" spans="1:20" ht="16.5">
      <c r="A12" s="375" t="s">
        <v>274</v>
      </c>
      <c r="B12" s="112"/>
      <c r="C12" s="112">
        <f>'FY16 to FY25'!B144</f>
        <v>251860.74</v>
      </c>
      <c r="D12" s="112">
        <f>'FY16 to FY25'!C144</f>
        <v>90734.5</v>
      </c>
      <c r="E12" s="112">
        <f>'FY16 to FY25'!D144</f>
        <v>766426.79</v>
      </c>
      <c r="F12" s="112">
        <f>'FY16 to FY25'!E144</f>
        <v>108846.6</v>
      </c>
      <c r="G12" s="112">
        <f>'FY16 to FY25'!F144</f>
        <v>81568.250000000015</v>
      </c>
      <c r="H12" s="112">
        <f>'FY16 to FY25'!G144</f>
        <v>273878</v>
      </c>
      <c r="I12" s="112">
        <f>'FY16 to FY25'!H144</f>
        <v>151642.56</v>
      </c>
      <c r="J12" s="112">
        <f>SUM(C12:I12)</f>
        <v>1724957.4400000002</v>
      </c>
      <c r="K12" s="29"/>
      <c r="L12" s="29"/>
    </row>
    <row r="13" spans="1:20" ht="16.5">
      <c r="A13" s="335"/>
      <c r="B13" s="112"/>
      <c r="C13" s="112"/>
      <c r="D13" s="112"/>
      <c r="E13" s="112"/>
      <c r="F13" s="112"/>
      <c r="G13" s="112"/>
      <c r="H13" s="112"/>
      <c r="I13" s="112"/>
      <c r="J13" s="112"/>
      <c r="K13" s="29"/>
      <c r="L13" s="29"/>
    </row>
    <row r="14" spans="1:20" ht="16.5">
      <c r="A14" s="116" t="s">
        <v>208</v>
      </c>
      <c r="B14" s="110"/>
      <c r="C14" s="120">
        <f>(C12-C10)/C10</f>
        <v>5.4278436101039725E-2</v>
      </c>
      <c r="D14" s="120">
        <f t="shared" ref="D14:J14" si="0">(D12-D10)/D10</f>
        <v>0.10139051394501472</v>
      </c>
      <c r="E14" s="120">
        <f t="shared" si="0"/>
        <v>0.10451095530935094</v>
      </c>
      <c r="F14" s="120">
        <f t="shared" si="0"/>
        <v>3.0501233089808098E-2</v>
      </c>
      <c r="G14" s="120">
        <f t="shared" si="0"/>
        <v>-0.23323409751493698</v>
      </c>
      <c r="H14" s="120">
        <f t="shared" si="0"/>
        <v>0.18849567019117144</v>
      </c>
      <c r="I14" s="120">
        <f t="shared" si="0"/>
        <v>0.20165801282528767</v>
      </c>
      <c r="J14" s="120">
        <f t="shared" si="0"/>
        <v>8.9110965953065252E-2</v>
      </c>
      <c r="K14" s="28"/>
      <c r="L14" s="28"/>
      <c r="N14" s="378"/>
      <c r="O14" s="378"/>
      <c r="P14" s="378"/>
      <c r="Q14" s="378"/>
      <c r="R14" s="378"/>
      <c r="S14" s="378"/>
      <c r="T14" s="378"/>
    </row>
    <row r="15" spans="1:20" ht="16.5">
      <c r="A15" s="115" t="s">
        <v>209</v>
      </c>
      <c r="B15" s="109"/>
      <c r="C15" s="109"/>
      <c r="D15" s="109"/>
      <c r="E15" s="109"/>
      <c r="F15" s="109"/>
      <c r="G15" s="109"/>
      <c r="H15" s="109"/>
      <c r="I15" s="109"/>
      <c r="J15" s="109"/>
      <c r="N15" s="378"/>
      <c r="O15" s="378"/>
      <c r="P15" s="378"/>
      <c r="Q15" s="378"/>
      <c r="R15" s="378"/>
      <c r="S15" s="378"/>
      <c r="T15" s="378"/>
    </row>
    <row r="16" spans="1:20" ht="16.5">
      <c r="A16" s="110"/>
      <c r="B16" s="109"/>
      <c r="C16" s="109"/>
      <c r="D16" s="109"/>
      <c r="E16" s="109"/>
      <c r="F16" s="109"/>
      <c r="G16" s="109"/>
      <c r="H16" s="109"/>
      <c r="I16" s="109"/>
      <c r="J16" s="109"/>
      <c r="N16" s="379"/>
      <c r="O16" s="379"/>
      <c r="P16" s="379"/>
      <c r="Q16" s="379"/>
      <c r="R16" s="379"/>
      <c r="S16" s="379"/>
      <c r="T16" s="379"/>
    </row>
    <row r="17" spans="1:12" ht="17.25" thickBot="1">
      <c r="A17" s="121"/>
      <c r="B17" s="122"/>
      <c r="C17" s="122"/>
      <c r="D17" s="122"/>
      <c r="E17" s="122"/>
      <c r="F17" s="122"/>
      <c r="G17" s="122"/>
      <c r="H17" s="122"/>
      <c r="I17" s="122"/>
      <c r="J17" s="122"/>
    </row>
    <row r="18" spans="1:12" ht="17.25" thickTop="1">
      <c r="A18" s="115" t="s">
        <v>27</v>
      </c>
      <c r="B18" s="109"/>
      <c r="C18" s="109"/>
      <c r="D18" s="109"/>
      <c r="E18" s="109"/>
      <c r="F18" s="109"/>
      <c r="G18" s="109"/>
      <c r="H18" s="109"/>
      <c r="I18" s="109"/>
      <c r="J18" s="109"/>
    </row>
    <row r="19" spans="1:12" ht="16.5">
      <c r="A19" s="111" t="s">
        <v>275</v>
      </c>
      <c r="B19" s="112"/>
      <c r="C19" s="112">
        <f>SUM('FY16 to FY25'!B125:B129)</f>
        <v>2558036.0000000005</v>
      </c>
      <c r="D19" s="112">
        <f>SUM('FY16 to FY25'!C125:C129)</f>
        <v>460872.17000000004</v>
      </c>
      <c r="E19" s="112">
        <f>SUM('FY16 to FY25'!D125:D129)</f>
        <v>4068736.5300000003</v>
      </c>
      <c r="F19" s="112">
        <f>SUM('FY16 to FY25'!E125:E129)</f>
        <v>865445.68</v>
      </c>
      <c r="G19" s="112">
        <f>SUM('FY16 to FY25'!F125:F129)</f>
        <v>675849.69000000006</v>
      </c>
      <c r="H19" s="112">
        <f>SUM('FY16 to FY25'!G125:G129)</f>
        <v>2298101.31</v>
      </c>
      <c r="I19" s="112">
        <f>SUM('FY16 to FY25'!H125:H129)</f>
        <v>1220745.8399999999</v>
      </c>
      <c r="J19" s="112">
        <f>SUM(C19:I19)</f>
        <v>12147787.220000001</v>
      </c>
      <c r="K19" s="30"/>
      <c r="L19" s="29"/>
    </row>
    <row r="20" spans="1:12" ht="16.5">
      <c r="A20" s="111"/>
      <c r="B20" s="112"/>
      <c r="C20" s="112"/>
      <c r="D20" s="112"/>
      <c r="E20" s="112"/>
      <c r="F20" s="112"/>
      <c r="G20" s="112"/>
      <c r="H20" s="112"/>
      <c r="I20" s="112"/>
      <c r="J20" s="112"/>
      <c r="K20" s="30"/>
      <c r="L20" s="29"/>
    </row>
    <row r="21" spans="1:12" ht="16.5">
      <c r="A21" s="111" t="s">
        <v>276</v>
      </c>
      <c r="B21" s="109"/>
      <c r="C21" s="346">
        <f>'FY16 to FY25'!B152</f>
        <v>2613487.87</v>
      </c>
      <c r="D21" s="346">
        <f>'FY16 to FY25'!C152</f>
        <v>520604.66000000003</v>
      </c>
      <c r="E21" s="346">
        <f>'FY16 to FY25'!D152</f>
        <v>4239599.6099999994</v>
      </c>
      <c r="F21" s="346">
        <f>'FY16 to FY25'!E152</f>
        <v>804702.65999999992</v>
      </c>
      <c r="G21" s="346">
        <f>'FY16 to FY25'!F152</f>
        <v>689381.29</v>
      </c>
      <c r="H21" s="346">
        <f>'FY16 to FY25'!G152</f>
        <v>2453580.31</v>
      </c>
      <c r="I21" s="346">
        <f>'FY16 to FY25'!H152</f>
        <v>1231312.4500000002</v>
      </c>
      <c r="J21" s="112">
        <f>SUM(C21:I21)</f>
        <v>12552668.850000001</v>
      </c>
    </row>
    <row r="22" spans="1:12" ht="16.5">
      <c r="A22" s="109"/>
      <c r="B22" s="109"/>
      <c r="C22" s="345"/>
      <c r="D22" s="345"/>
      <c r="E22" s="345"/>
      <c r="F22" s="345"/>
      <c r="G22" s="345"/>
      <c r="H22" s="345"/>
      <c r="I22" s="345"/>
      <c r="J22" s="345"/>
    </row>
    <row r="23" spans="1:12" ht="16.5">
      <c r="A23" s="116" t="s">
        <v>208</v>
      </c>
      <c r="B23" s="117"/>
      <c r="C23" s="120">
        <f t="shared" ref="C23:J23" si="1">(C21-C19)/C19</f>
        <v>2.1677517439160212E-2</v>
      </c>
      <c r="D23" s="120">
        <f t="shared" si="1"/>
        <v>0.12960750049194766</v>
      </c>
      <c r="E23" s="120">
        <f t="shared" si="1"/>
        <v>4.1994137182433666E-2</v>
      </c>
      <c r="F23" s="120">
        <f t="shared" si="1"/>
        <v>-7.0186981579248436E-2</v>
      </c>
      <c r="G23" s="120">
        <f t="shared" si="1"/>
        <v>2.002161161011996E-2</v>
      </c>
      <c r="H23" s="120">
        <f t="shared" si="1"/>
        <v>6.7655415939865585E-2</v>
      </c>
      <c r="I23" s="120">
        <f t="shared" si="1"/>
        <v>8.6558640248983656E-3</v>
      </c>
      <c r="J23" s="120">
        <f t="shared" si="1"/>
        <v>3.3329661004714302E-2</v>
      </c>
      <c r="K23" s="28"/>
      <c r="L23" s="28"/>
    </row>
    <row r="24" spans="1:12" ht="16.5">
      <c r="A24" s="115" t="s">
        <v>209</v>
      </c>
      <c r="B24" s="117"/>
      <c r="C24" s="117"/>
      <c r="D24" s="117"/>
      <c r="E24" s="117"/>
      <c r="F24" s="117"/>
      <c r="G24" s="117"/>
      <c r="H24" s="117"/>
      <c r="I24" s="117"/>
      <c r="J24" s="117"/>
      <c r="K24" s="28"/>
      <c r="L24" s="28"/>
    </row>
    <row r="25" spans="1:12" ht="17.25" thickBot="1">
      <c r="A25" s="123"/>
      <c r="B25" s="124"/>
      <c r="C25" s="124"/>
      <c r="D25" s="124"/>
      <c r="E25" s="124"/>
      <c r="F25" s="124"/>
      <c r="G25" s="124"/>
      <c r="H25" s="124"/>
      <c r="I25" s="124"/>
      <c r="J25" s="124"/>
    </row>
    <row r="26" spans="1:12" ht="17.25" thickTop="1">
      <c r="A26" s="115" t="s">
        <v>28</v>
      </c>
      <c r="B26" s="109"/>
      <c r="C26" s="109"/>
      <c r="D26" s="109"/>
      <c r="E26" s="109"/>
      <c r="F26" s="109"/>
      <c r="G26" s="109"/>
      <c r="H26" s="109"/>
      <c r="I26" s="109"/>
      <c r="J26" s="109"/>
    </row>
    <row r="27" spans="1:12" ht="16.5">
      <c r="A27" s="113" t="s">
        <v>277</v>
      </c>
      <c r="B27" s="112"/>
      <c r="C27" s="346">
        <f>SUM((C19*1.05))</f>
        <v>2685937.8000000007</v>
      </c>
      <c r="D27" s="346">
        <f t="shared" ref="D27:I27" si="2">SUM((D19*1.05))</f>
        <v>483915.77850000007</v>
      </c>
      <c r="E27" s="346">
        <f t="shared" si="2"/>
        <v>4272173.3565000007</v>
      </c>
      <c r="F27" s="346">
        <f t="shared" si="2"/>
        <v>908717.96400000004</v>
      </c>
      <c r="G27" s="346">
        <f t="shared" si="2"/>
        <v>709642.17450000008</v>
      </c>
      <c r="H27" s="346">
        <f t="shared" si="2"/>
        <v>2413006.3755000001</v>
      </c>
      <c r="I27" s="346">
        <f t="shared" si="2"/>
        <v>1281783.132</v>
      </c>
      <c r="J27" s="346">
        <f>SUM((J19*1.05))</f>
        <v>12755176.581000002</v>
      </c>
      <c r="K27" s="29"/>
      <c r="L27" s="29"/>
    </row>
    <row r="28" spans="1:12" ht="16.5">
      <c r="A28" s="113"/>
      <c r="B28" s="112"/>
      <c r="C28" s="112"/>
      <c r="D28" s="112"/>
      <c r="E28" s="112"/>
      <c r="F28" s="112"/>
      <c r="G28" s="112"/>
      <c r="H28" s="112"/>
      <c r="I28" s="112"/>
      <c r="J28" s="112"/>
      <c r="K28" s="29"/>
      <c r="L28" s="29"/>
    </row>
    <row r="29" spans="1:12" ht="16.5">
      <c r="A29" s="113" t="s">
        <v>278</v>
      </c>
      <c r="B29" s="112"/>
      <c r="C29" s="346">
        <f>C21</f>
        <v>2613487.87</v>
      </c>
      <c r="D29" s="346">
        <f t="shared" ref="D29:J29" si="3">D21</f>
        <v>520604.66000000003</v>
      </c>
      <c r="E29" s="346">
        <f t="shared" si="3"/>
        <v>4239599.6099999994</v>
      </c>
      <c r="F29" s="346">
        <f t="shared" si="3"/>
        <v>804702.65999999992</v>
      </c>
      <c r="G29" s="346">
        <f t="shared" si="3"/>
        <v>689381.29</v>
      </c>
      <c r="H29" s="346">
        <f t="shared" si="3"/>
        <v>2453580.31</v>
      </c>
      <c r="I29" s="346">
        <f t="shared" si="3"/>
        <v>1231312.4500000002</v>
      </c>
      <c r="J29" s="346">
        <f t="shared" si="3"/>
        <v>12552668.850000001</v>
      </c>
      <c r="K29" s="29"/>
      <c r="L29" s="29"/>
    </row>
    <row r="30" spans="1:12" ht="16.5">
      <c r="A30" s="113" t="s">
        <v>12</v>
      </c>
      <c r="B30" s="118"/>
      <c r="C30" s="112"/>
      <c r="D30" s="112"/>
      <c r="E30" s="112"/>
      <c r="F30" s="112"/>
      <c r="G30" s="112"/>
      <c r="H30" s="112"/>
      <c r="I30" s="112"/>
      <c r="J30" s="112"/>
      <c r="K30" s="29"/>
      <c r="L30" s="31"/>
    </row>
    <row r="31" spans="1:12" ht="16.5">
      <c r="A31" s="119" t="s">
        <v>210</v>
      </c>
      <c r="B31" s="109"/>
      <c r="C31" s="336">
        <f t="shared" ref="C31:J31" si="4">C29-C27</f>
        <v>-72449.930000000633</v>
      </c>
      <c r="D31" s="336">
        <f t="shared" si="4"/>
        <v>36688.881499999959</v>
      </c>
      <c r="E31" s="336">
        <f t="shared" si="4"/>
        <v>-32573.746500001289</v>
      </c>
      <c r="F31" s="336">
        <f t="shared" si="4"/>
        <v>-104015.30400000012</v>
      </c>
      <c r="G31" s="336">
        <f t="shared" si="4"/>
        <v>-20260.884500000044</v>
      </c>
      <c r="H31" s="336">
        <f t="shared" si="4"/>
        <v>40573.934499999974</v>
      </c>
      <c r="I31" s="336">
        <f t="shared" si="4"/>
        <v>-50470.681999999797</v>
      </c>
      <c r="J31" s="336">
        <f t="shared" si="4"/>
        <v>-202507.73100000061</v>
      </c>
      <c r="K31" s="31"/>
    </row>
    <row r="32" spans="1:12" ht="16.5">
      <c r="A32" s="116" t="s">
        <v>29</v>
      </c>
      <c r="B32" s="109"/>
      <c r="C32" s="109"/>
      <c r="D32" s="109"/>
      <c r="E32" s="109"/>
      <c r="F32" s="109"/>
      <c r="G32" s="109"/>
      <c r="H32" s="109"/>
      <c r="I32" s="109"/>
      <c r="J32" s="109"/>
    </row>
    <row r="33" spans="1:10" ht="16.5">
      <c r="A33" s="109"/>
      <c r="B33" s="109"/>
      <c r="C33" s="117"/>
      <c r="D33" s="117"/>
      <c r="E33" s="117"/>
      <c r="F33" s="117"/>
      <c r="G33" s="117"/>
      <c r="H33" s="117"/>
      <c r="I33" s="117"/>
      <c r="J33" s="117"/>
    </row>
    <row r="34" spans="1:10" ht="16.5">
      <c r="A34" s="109"/>
      <c r="B34" s="109"/>
      <c r="C34" s="109"/>
      <c r="D34" s="109"/>
      <c r="E34" s="109"/>
      <c r="F34" s="109"/>
      <c r="G34" s="109"/>
      <c r="H34" s="109"/>
      <c r="I34" s="109"/>
      <c r="J34" s="109"/>
    </row>
    <row r="35" spans="1:10" ht="16.5">
      <c r="A35" s="114" t="s">
        <v>263</v>
      </c>
      <c r="B35" s="109"/>
      <c r="C35" s="109"/>
      <c r="D35" s="114"/>
      <c r="E35" s="109"/>
      <c r="F35" s="109"/>
      <c r="G35" s="109"/>
      <c r="H35" s="109"/>
      <c r="I35" s="109"/>
      <c r="J35" s="109"/>
    </row>
    <row r="36" spans="1:10" ht="16.5">
      <c r="A36" s="109" t="s">
        <v>180</v>
      </c>
      <c r="B36" s="109"/>
      <c r="C36" s="109"/>
      <c r="D36" s="109"/>
      <c r="E36" s="109"/>
      <c r="F36" s="109"/>
      <c r="G36" s="109"/>
      <c r="H36" s="109"/>
      <c r="I36" s="109"/>
      <c r="J36" s="109"/>
    </row>
    <row r="37" spans="1:10" ht="16.5">
      <c r="A37" s="109"/>
      <c r="B37" s="109"/>
      <c r="C37" s="109"/>
      <c r="D37" s="109"/>
      <c r="E37" s="109"/>
      <c r="F37" s="109"/>
      <c r="G37" s="109"/>
      <c r="H37" s="109"/>
      <c r="I37" s="109"/>
      <c r="J37" s="109"/>
    </row>
    <row r="38" spans="1:10" ht="16.5">
      <c r="A38" s="109"/>
      <c r="B38" s="109"/>
      <c r="C38" s="109"/>
      <c r="D38" s="109"/>
      <c r="E38" s="109"/>
      <c r="F38" s="109"/>
      <c r="G38" s="109"/>
      <c r="H38" s="109"/>
      <c r="I38" s="109"/>
      <c r="J38" s="109"/>
    </row>
    <row r="39" spans="1:10" ht="16.5">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Israel Silva</cp:lastModifiedBy>
  <cp:lastPrinted>2019-06-28T19:50:03Z</cp:lastPrinted>
  <dcterms:created xsi:type="dcterms:W3CDTF">2016-03-30T20:20:43Z</dcterms:created>
  <dcterms:modified xsi:type="dcterms:W3CDTF">2024-12-05T18:18:08Z</dcterms:modified>
</cp:coreProperties>
</file>