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6. December 2023\"/>
    </mc:Choice>
  </mc:AlternateContent>
  <xr:revisionPtr revIDLastSave="0" documentId="8_{52B07468-D3BE-49AF-9309-C504BFC050C8}" xr6:coauthVersionLast="47" xr6:coauthVersionMax="47" xr10:uidLastSave="{00000000-0000-0000-0000-000000000000}"/>
  <bookViews>
    <workbookView xWindow="-120" yWindow="-120" windowWidth="29040" windowHeight="15840" activeTab="4"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 l="1"/>
  <c r="D19" i="3"/>
  <c r="E19" i="3"/>
  <c r="F19" i="3"/>
  <c r="G19" i="3"/>
  <c r="H19" i="3"/>
  <c r="I19" i="3"/>
  <c r="C19" i="3"/>
  <c r="D12" i="3"/>
  <c r="E12" i="3"/>
  <c r="F12" i="3"/>
  <c r="G12" i="3"/>
  <c r="H12" i="3"/>
  <c r="I12" i="3"/>
  <c r="C12" i="3"/>
  <c r="D10" i="3"/>
  <c r="E10" i="3"/>
  <c r="F10" i="3"/>
  <c r="G10" i="3"/>
  <c r="H10" i="3"/>
  <c r="I10" i="3"/>
  <c r="C10" i="3"/>
  <c r="K17" i="4" l="1"/>
  <c r="I17" i="4"/>
  <c r="I9" i="2" l="1"/>
  <c r="I10" i="2"/>
  <c r="I11" i="2"/>
  <c r="I12" i="2"/>
  <c r="I13" i="2"/>
  <c r="I14" i="2"/>
  <c r="I15" i="2"/>
  <c r="I16" i="2"/>
  <c r="I17" i="2"/>
  <c r="I18" i="2"/>
  <c r="I19" i="2"/>
  <c r="I8" i="2" l="1"/>
  <c r="B123" i="1" l="1"/>
  <c r="C125" i="1"/>
  <c r="D125" i="1"/>
  <c r="E125" i="1"/>
  <c r="F125" i="1"/>
  <c r="G125" i="1"/>
  <c r="H125" i="1"/>
  <c r="C126" i="1"/>
  <c r="D126" i="1"/>
  <c r="E126" i="1"/>
  <c r="F126" i="1"/>
  <c r="G126" i="1"/>
  <c r="H126" i="1"/>
  <c r="C127" i="1"/>
  <c r="D127" i="1"/>
  <c r="E127" i="1"/>
  <c r="F127" i="1"/>
  <c r="G127" i="1"/>
  <c r="H127" i="1"/>
  <c r="C128" i="1"/>
  <c r="D128" i="1"/>
  <c r="J128" i="1" s="1"/>
  <c r="E128" i="1"/>
  <c r="F128" i="1"/>
  <c r="G128" i="1"/>
  <c r="H128" i="1"/>
  <c r="C129" i="1"/>
  <c r="D129" i="1"/>
  <c r="E129" i="1"/>
  <c r="F129" i="1"/>
  <c r="G129" i="1"/>
  <c r="H129" i="1"/>
  <c r="C130" i="1"/>
  <c r="D130" i="1"/>
  <c r="E130" i="1"/>
  <c r="F130" i="1"/>
  <c r="G130" i="1"/>
  <c r="H130" i="1"/>
  <c r="C131" i="1"/>
  <c r="D131" i="1"/>
  <c r="J131" i="1" s="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J130" i="1" l="1"/>
  <c r="J129" i="1"/>
  <c r="D137" i="1"/>
  <c r="E21" i="3" s="1"/>
  <c r="H137" i="1"/>
  <c r="I21" i="3" s="1"/>
  <c r="C137" i="1"/>
  <c r="D21" i="3" s="1"/>
  <c r="E137" i="1"/>
  <c r="F21" i="3" s="1"/>
  <c r="F137" i="1"/>
  <c r="G21" i="3" s="1"/>
  <c r="B137" i="1"/>
  <c r="C21" i="3" s="1"/>
  <c r="C29" i="3" s="1"/>
  <c r="G137" i="1"/>
  <c r="H21" i="3" s="1"/>
  <c r="J133" i="1"/>
  <c r="J126" i="1"/>
  <c r="J132" i="1"/>
  <c r="J127" i="1"/>
  <c r="J125" i="1"/>
  <c r="J137" i="1" l="1"/>
  <c r="B138" i="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N11" i="8"/>
  <c r="HM11" i="8"/>
  <c r="HL11" i="8"/>
  <c r="HK11" i="8"/>
  <c r="HJ11" i="8"/>
  <c r="HH11" i="8"/>
  <c r="HG11" i="8"/>
  <c r="HF11" i="8"/>
  <c r="HE11" i="8"/>
  <c r="HD11" i="8"/>
  <c r="HC11" i="8"/>
  <c r="HA11" i="8"/>
  <c r="GZ11" i="8"/>
  <c r="GY11" i="8"/>
  <c r="GX11" i="8"/>
  <c r="GW11" i="8"/>
  <c r="GW65" i="8" s="1"/>
  <c r="GV11" i="8"/>
  <c r="GV65" i="8" s="1"/>
  <c r="GT11" i="8"/>
  <c r="GS11" i="8"/>
  <c r="GR11" i="8"/>
  <c r="GQ11" i="8"/>
  <c r="GP11" i="8"/>
  <c r="GO11" i="8"/>
  <c r="HO65" i="8" l="1"/>
  <c r="HN65" i="8"/>
  <c r="HL65" i="8"/>
  <c r="HM65" i="8"/>
  <c r="HJ65" i="8"/>
  <c r="HK65" i="8"/>
  <c r="HH65" i="8"/>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<sst xmlns="http://schemas.openxmlformats.org/spreadsheetml/2006/main" count="535" uniqueCount="276">
  <si>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</si>
  <si>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</si>
  <si>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</si>
  <si>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</si>
  <si>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</si>
  <si>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</si>
  <si>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</si>
  <si>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</si>
  <si>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</si>
  <si>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</si>
  <si>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</si>
  <si>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</si>
  <si>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</si>
  <si>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</si>
  <si>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</si>
  <si>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</si>
  <si>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</si>
  <si>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</si>
  <si>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</si>
  <si>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</si>
  <si>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</si>
  <si>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</si>
  <si>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</si>
  <si>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</si>
  <si>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</si>
  <si>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</si>
  <si>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</si>
  <si>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</si>
  <si>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</si>
  <si>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</si>
  <si>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</si>
  <si>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</si>
  <si>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</si>
  <si>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</si>
  <si>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</si>
  <si>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</si>
  <si>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</si>
  <si>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</si>
  <si>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</si>
  <si>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</si>
  <si>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</si>
  <si>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</si>
  <si>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</si>
  <si>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</si>
  <si>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</si>
  <si>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</si>
  <si>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</si>
  <si>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</si>
  <si>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</si>
  <si>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</si>
  <si>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</si>
  <si>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</si>
  <si>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</si>
  <si>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</si>
  <si>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</si>
  <si>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</si>
  <si>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</si>
  <si>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</si>
  <si>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</si>
  <si>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</si>
  <si>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</si>
  <si>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</si>
  <si>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</si>
  <si>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</si>
  <si>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</si>
  <si>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</si>
  <si>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</si>
  <si>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</si>
  <si>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</si>
  <si>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</si>
  <si>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</si>
  <si>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</si>
  <si>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</si>
  <si>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</si>
  <si>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</si>
  <si>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</si>
  <si>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</si>
  <si>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</si>
  <si>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</si>
  <si>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</si>
  <si>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</si>
  <si>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</si>
  <si>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</si>
  <si>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</si>
  <si>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</si>
  <si>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</si>
  <si>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</si>
  <si>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</si>
  <si>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</si>
  <si>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</si>
  <si>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</si>
  <si>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</si>
  <si>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</si>
  <si>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</si>
  <si>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</si>
  <si>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</si>
  <si>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</si>
  <si>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</si>
  <si>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</si>
  <si>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</si>
  <si>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</si>
  <si>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</si>
  <si>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</si>
  <si>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</si>
  <si>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</si>
  <si>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</si>
  <si>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</si>
  <si>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</si>
  <si>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</si>
  <si>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</si>
  <si>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</si>
  <si>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</si>
  <si>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</si>
  <si>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</si>
  <si>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</si>
  <si>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</si>
  <si>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</si>
  <si>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</si>
  <si>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</si>
  <si>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</si>
  <si>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</si>
  <si>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</si>
  <si>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</si>
  <si>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</si>
  <si>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</si>
  <si>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</si>
  <si>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</si>
  <si>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</si>
  <si>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</si>
  <si>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</si>
  <si>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</si>
  <si>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</si>
  <si>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</si>
  <si>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</si>
  <si>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</si>
  <si>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</si>
  <si>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</si>
  <si>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</si>
  <si>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</si>
  <si>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</si>
  <si>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</si>
  <si>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</si>
  <si>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</si>
  <si>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</si>
  <si>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</si>
  <si>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</si>
  <si>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</si>
  <si>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</si>
  <si>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</si>
  <si>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</si>
  <si>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</si>
  <si>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</si>
  <si>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</si>
  <si>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</si>
  <si>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</si>
  <si>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</si>
  <si>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</si>
  <si>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</si>
  <si>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</si>
  <si>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</si>
  <si>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</si>
  <si>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</si>
  <si>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</si>
  <si>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</si>
  <si>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</si>
  <si>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</si>
  <si>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</si>
  <si>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</si>
  <si>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</si>
  <si>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</si>
  <si>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</si>
  <si>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</si>
  <si>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</si>
  <si>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</si>
  <si>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</si>
  <si>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</si>
  <si>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</si>
  <si>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</si>
  <si>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</si>
  <si>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</si>
  <si>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</si>
  <si>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</si>
  <si>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</si>
  <si>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</si>
  <si>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</si>
  <si>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</si>
  <si>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</si>
  <si>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</si>
  <si>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</si>
  <si>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</si>
  <si>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</si>
  <si>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</si>
  <si>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</si>
  <si>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</si>
  <si>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</si>
  <si>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</si>
  <si>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</si>
  <si>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</si>
  <si>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</si>
  <si>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</si>
  <si>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</si>
  <si>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</si>
  <si>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</si>
  <si>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</si>
  <si>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</si>
  <si>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</si>
  <si>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</si>
  <si>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</si>
  <si>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</si>
  <si>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</si>
  <si>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</si>
  <si>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</si>
  <si>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</si>
  <si>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</si>
  <si>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</si>
  <si>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</si>
  <si>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</si>
  <si>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</si>
  <si>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</si>
  <si>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</si>
  <si>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</si>
  <si>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</si>
  <si>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</si>
  <si>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</si>
  <si>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</si>
  <si>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</si>
  <si>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</si>
  <si>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</si>
  <si>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</si>
  <si>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</si>
  <si>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</si>
  <si>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</si>
  <si>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</si>
  <si>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</si>
  <si>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</si>
  <si>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</si>
  <si>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</si>
  <si>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</si>
  <si>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</si>
  <si>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</si>
  <si>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</si>
  <si>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</si>
  <si>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</si>
  <si>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</si>
  <si>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</si>
  <si>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</si>
  <si>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</si>
  <si>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</si>
  <si>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</si>
  <si>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</si>
  <si>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</si>
  <si>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</si>
  <si>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</si>
  <si>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</si>
  <si>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</si>
  <si>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</si>
  <si>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</si>
  <si>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</si>
  <si>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</si>
  <si>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</si>
  <si>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</si>
  <si>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</si>
  <si>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</si>
  <si>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</si>
  <si>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</si>
  <si>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</si>
  <si>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</si>
  <si>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</si>
  <si>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</si>
  <si>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</si>
  <si>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Dec FY23</t>
  </si>
  <si>
    <t>Dec FY24</t>
  </si>
  <si>
    <t>July - Dec FY 23</t>
  </si>
  <si>
    <t>July - Dec FY24</t>
  </si>
  <si>
    <t>*PROJECTED JUL 2023 -DEC 2023</t>
  </si>
  <si>
    <t>ACTUAL JUL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</si>
</sst>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5"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19" xfId="0" applyFont="1" applyBorder="1" applyAlignment="1">
      <alignment horizontal="center" vertic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0" fontId="18" fillId="0" borderId="0" xfId="0" applyFont="1" applyAlignment="1">
      <alignment horizont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opLeftCell="A3" workbookViewId="0">
      <selection activeCell="O18" sqref="O18"/>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7" t="s">
        <v>2</v>
      </c>
      <c r="B1" s="387"/>
      <c r="C1" s="387"/>
      <c r="D1" s="387"/>
      <c r="E1" s="387"/>
      <c r="F1" s="387"/>
      <c r="G1" s="387"/>
      <c r="H1" s="387"/>
      <c r="I1" s="387"/>
      <c r="J1" s="387"/>
      <c r="K1" s="387"/>
      <c r="L1" s="387"/>
      <c r="M1" s="387"/>
      <c r="N1" s="266"/>
      <c r="O1" s="363"/>
    </row>
    <row r="2" spans="1:16" ht="15.75">
      <c r="A2" s="387" t="s">
        <v>3</v>
      </c>
      <c r="B2" s="387"/>
      <c r="C2" s="387"/>
      <c r="D2" s="387"/>
      <c r="E2" s="387"/>
      <c r="F2" s="387"/>
      <c r="G2" s="387"/>
      <c r="H2" s="387"/>
      <c r="I2" s="387"/>
      <c r="J2" s="387"/>
      <c r="K2" s="387"/>
      <c r="L2" s="387"/>
      <c r="M2" s="387"/>
      <c r="N2" s="266"/>
      <c r="O2" s="363"/>
    </row>
    <row r="3" spans="1:16" ht="15.75">
      <c r="A3" s="387" t="s">
        <v>206</v>
      </c>
      <c r="B3" s="387"/>
      <c r="C3" s="387"/>
      <c r="D3" s="387"/>
      <c r="E3" s="387"/>
      <c r="F3" s="387"/>
      <c r="G3" s="387"/>
      <c r="H3" s="387"/>
      <c r="I3" s="387"/>
      <c r="J3" s="387"/>
      <c r="K3" s="387"/>
      <c r="L3" s="387"/>
      <c r="M3" s="387"/>
      <c r="N3" s="266"/>
      <c r="O3" s="363"/>
    </row>
    <row r="4" spans="1:16" ht="15.75">
      <c r="A4" s="387" t="s">
        <v>261</v>
      </c>
      <c r="B4" s="387"/>
      <c r="C4" s="387"/>
      <c r="D4" s="387"/>
      <c r="E4" s="387"/>
      <c r="F4" s="387"/>
      <c r="G4" s="387"/>
      <c r="H4" s="387"/>
      <c r="I4" s="387"/>
      <c r="J4" s="387"/>
      <c r="K4" s="387"/>
      <c r="L4" s="387"/>
      <c r="M4" s="387"/>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v>2489276.08</v>
      </c>
      <c r="F15" s="130"/>
      <c r="G15" s="296">
        <f>(E15-C15)/C15</f>
        <v>6.2523585332802889E-2</v>
      </c>
      <c r="H15" s="297"/>
      <c r="I15" s="298">
        <f>(M15-K15)/K15</f>
        <v>2.5587892752820623E-2</v>
      </c>
      <c r="J15" s="32"/>
      <c r="K15" s="313">
        <f>SUM(C9:C15)</f>
        <v>10291477.01</v>
      </c>
      <c r="L15" s="137"/>
      <c r="M15" s="310">
        <f>SUM(E$9:E15)</f>
        <v>10554814.219999999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v>1560029.49</v>
      </c>
      <c r="F17" s="130"/>
      <c r="G17" s="296">
        <f>(E17-C17)/C17</f>
        <v>-9.3777891877802073E-3</v>
      </c>
      <c r="H17" s="297"/>
      <c r="I17" s="298">
        <f>(M17-K17)/K17</f>
        <v>2.094752548378152E-2</v>
      </c>
      <c r="J17" s="32"/>
      <c r="K17" s="313">
        <f>SUM(C9:C17)</f>
        <v>11866274.619999999</v>
      </c>
      <c r="L17" s="137"/>
      <c r="M17" s="310">
        <f>SUM(E$9:E17)</f>
        <v>12114843.709999999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v>1054051.33</v>
      </c>
      <c r="F19" s="130"/>
      <c r="G19" s="296">
        <f>(E19-C19)/C19</f>
        <v>-1.6996331607095714E-2</v>
      </c>
      <c r="H19" s="297"/>
      <c r="I19" s="298">
        <f>(M19-K19)/K19</f>
        <v>1.7802946803150883E-2</v>
      </c>
      <c r="J19" s="32"/>
      <c r="K19" s="313">
        <f>SUM(C9:C19)</f>
        <v>12938550.709999999</v>
      </c>
      <c r="L19" s="137"/>
      <c r="M19" s="310">
        <f>SUM(E$9:E19)</f>
        <v>13168895.039999999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c r="F21" s="130"/>
      <c r="G21" s="296">
        <f>(E21-C21)/C21</f>
        <v>-1</v>
      </c>
      <c r="H21" s="297"/>
      <c r="I21" s="298">
        <f>(M21-K21)/K21</f>
        <v>-7.1999545818060728E-2</v>
      </c>
      <c r="J21" s="32"/>
      <c r="K21" s="313">
        <f>SUM(C9:C21)</f>
        <v>14190612.709999999</v>
      </c>
      <c r="L21" s="137"/>
      <c r="M21" s="310">
        <f>SUM(E$9:E21)</f>
        <v>13168895.039999999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c r="F23" s="130"/>
      <c r="G23" s="296">
        <f>(E23-C23)/C23</f>
        <v>-1</v>
      </c>
      <c r="H23" s="297"/>
      <c r="I23" s="298">
        <f>(M23-K23)/K23</f>
        <v>-0.14764557582511903</v>
      </c>
      <c r="J23" s="32"/>
      <c r="K23" s="313">
        <f>SUM(C9:C23)</f>
        <v>15450022.51</v>
      </c>
      <c r="L23" s="137"/>
      <c r="M23" s="310">
        <f>SUM(E$9:E23)</f>
        <v>13168895.039999999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-0.21561622490274832</v>
      </c>
      <c r="J25" s="32"/>
      <c r="K25" s="313">
        <f>SUM(C9:C25)</f>
        <v>16788841.710000001</v>
      </c>
      <c r="L25" s="137"/>
      <c r="M25" s="310">
        <f>SUM(E$9:E25)</f>
        <v>13168895.039999999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-0.28028886336491499</v>
      </c>
      <c r="J27" s="32"/>
      <c r="K27" s="313">
        <f>SUM(C9:C27)</f>
        <v>18297472.93</v>
      </c>
      <c r="L27" s="137"/>
      <c r="M27" s="310">
        <f>SUM(E$9:E27)</f>
        <v>13168895.039999999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-0.33026650177688727</v>
      </c>
      <c r="J29" s="36"/>
      <c r="K29" s="313">
        <f>SUM(C9:C29)</f>
        <v>19662888.41</v>
      </c>
      <c r="L29" s="137"/>
      <c r="M29" s="310">
        <f>SUM(E$9:E29)</f>
        <v>13168895.039999999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-0.38312423392251527</v>
      </c>
      <c r="J31" s="32"/>
      <c r="K31" s="315">
        <f>SUM(C9:C31)</f>
        <v>21347726.34</v>
      </c>
      <c r="L31" s="293"/>
      <c r="M31" s="323">
        <f>SUM(E$9:E31)</f>
        <v>13168895.039999999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13168895.039999999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13077895.039999999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6"/>
  <sheetViews>
    <sheetView workbookViewId="0">
      <selection activeCell="S22" sqref="S22"/>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24">
      <c r="A1" s="391" t="s">
        <v>2</v>
      </c>
      <c r="B1" s="391"/>
      <c r="C1" s="391"/>
      <c r="D1" s="391"/>
      <c r="E1" s="391"/>
      <c r="F1" s="391"/>
      <c r="G1" s="391"/>
      <c r="H1" s="391"/>
      <c r="I1" s="391"/>
      <c r="J1" s="391"/>
      <c r="K1" s="391"/>
      <c r="L1" s="391"/>
    </row>
    <row r="2" spans="1:24">
      <c r="A2" s="392" t="s">
        <v>3</v>
      </c>
      <c r="B2" s="392"/>
      <c r="C2" s="392"/>
      <c r="D2" s="392"/>
      <c r="E2" s="392"/>
      <c r="F2" s="392"/>
      <c r="G2" s="392"/>
      <c r="H2" s="392"/>
      <c r="I2" s="392"/>
      <c r="J2" s="392"/>
      <c r="K2" s="392"/>
      <c r="L2" s="392"/>
    </row>
    <row r="3" spans="1:24">
      <c r="A3" s="389" t="str">
        <f>'Overall Coll %'!A4:M4</f>
        <v>JULY 1, 2023 - JUNE 30, 2024</v>
      </c>
      <c r="B3" s="389"/>
      <c r="C3" s="389"/>
      <c r="D3" s="389"/>
      <c r="E3" s="389"/>
      <c r="F3" s="389"/>
      <c r="G3" s="389"/>
      <c r="H3" s="389"/>
      <c r="I3" s="389"/>
      <c r="J3" s="389"/>
      <c r="K3" s="389"/>
      <c r="L3" s="389"/>
    </row>
    <row r="4" spans="1:24">
      <c r="A4" s="390"/>
      <c r="B4" s="390"/>
      <c r="C4" s="390"/>
      <c r="D4" s="390"/>
      <c r="E4" s="390"/>
      <c r="F4" s="390"/>
      <c r="G4" s="390"/>
      <c r="H4" s="390"/>
      <c r="I4" s="390"/>
      <c r="J4" s="390"/>
      <c r="K4" s="390"/>
      <c r="L4" s="390"/>
    </row>
    <row r="5" spans="1:24" s="40" customFormat="1">
      <c r="A5" s="389" t="s">
        <v>207</v>
      </c>
      <c r="B5" s="389"/>
      <c r="C5" s="389"/>
      <c r="D5" s="389"/>
      <c r="E5" s="389"/>
      <c r="F5" s="389"/>
      <c r="G5" s="389"/>
      <c r="H5" s="389"/>
      <c r="I5" s="389"/>
      <c r="J5" s="389"/>
      <c r="K5" s="389"/>
      <c r="L5" s="389"/>
    </row>
    <row r="6" spans="1:24">
      <c r="A6" s="14"/>
      <c r="B6" s="15"/>
      <c r="C6" s="15"/>
      <c r="D6" s="15"/>
      <c r="E6" s="15"/>
      <c r="F6" s="15"/>
      <c r="G6" s="15"/>
      <c r="H6" s="15"/>
      <c r="I6" s="15"/>
      <c r="J6" s="15"/>
      <c r="K6" s="15"/>
      <c r="L6" s="14"/>
      <c r="S6" s="382"/>
      <c r="U6" s="382"/>
      <c r="X6" s="382"/>
    </row>
    <row r="7" spans="1:24">
      <c r="A7" s="16"/>
      <c r="B7" s="17" t="s">
        <v>4</v>
      </c>
      <c r="C7" s="17" t="s">
        <v>5</v>
      </c>
      <c r="D7" s="17" t="s">
        <v>6</v>
      </c>
      <c r="E7" s="17" t="s">
        <v>7</v>
      </c>
      <c r="F7" s="17" t="s">
        <v>8</v>
      </c>
      <c r="G7" s="17" t="s">
        <v>9</v>
      </c>
      <c r="H7" s="17" t="s">
        <v>10</v>
      </c>
      <c r="I7" s="15" t="s">
        <v>11</v>
      </c>
      <c r="J7" s="15"/>
      <c r="K7" s="15"/>
      <c r="L7" s="16"/>
      <c r="P7" s="382"/>
    </row>
    <row r="8" spans="1:24">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24">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24">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24">
      <c r="A11" s="267" t="s">
        <v>153</v>
      </c>
      <c r="B11" s="383">
        <v>489710.78</v>
      </c>
      <c r="C11" s="383">
        <v>99596.24</v>
      </c>
      <c r="D11" s="383">
        <v>814208.71</v>
      </c>
      <c r="E11" s="383">
        <v>195606.53</v>
      </c>
      <c r="F11" s="383">
        <v>137033.69000000003</v>
      </c>
      <c r="G11" s="383">
        <v>491664.5</v>
      </c>
      <c r="H11" s="383">
        <v>245825.43</v>
      </c>
      <c r="I11" s="383">
        <f t="shared" si="0"/>
        <v>2473645.8800000004</v>
      </c>
      <c r="J11" s="18"/>
      <c r="K11" s="12"/>
      <c r="L11" s="10"/>
    </row>
    <row r="12" spans="1:24">
      <c r="A12" s="267" t="s">
        <v>155</v>
      </c>
      <c r="B12" s="383">
        <v>238893.95</v>
      </c>
      <c r="C12" s="383">
        <v>82381.77</v>
      </c>
      <c r="D12" s="383">
        <v>693906.01</v>
      </c>
      <c r="E12" s="383">
        <v>105624.91</v>
      </c>
      <c r="F12" s="383">
        <v>106379.6</v>
      </c>
      <c r="G12" s="383">
        <v>230440.88999999998</v>
      </c>
      <c r="H12" s="383">
        <v>126194.44</v>
      </c>
      <c r="I12" s="383">
        <f t="shared" si="0"/>
        <v>1583821.5699999998</v>
      </c>
      <c r="J12" s="18"/>
      <c r="K12" s="12"/>
      <c r="L12" s="10"/>
    </row>
    <row r="13" spans="1:24">
      <c r="A13" s="267" t="s">
        <v>157</v>
      </c>
      <c r="B13" s="383">
        <v>165244.41</v>
      </c>
      <c r="C13" s="383">
        <v>67268.91</v>
      </c>
      <c r="D13" s="383">
        <v>457064.49999999988</v>
      </c>
      <c r="E13" s="383">
        <v>64396.82</v>
      </c>
      <c r="F13" s="383">
        <v>61803.54</v>
      </c>
      <c r="G13" s="383">
        <v>176160.58999999997</v>
      </c>
      <c r="H13" s="383">
        <v>70334.03</v>
      </c>
      <c r="I13" s="383">
        <f t="shared" si="0"/>
        <v>1062272.7999999998</v>
      </c>
      <c r="J13" s="18"/>
      <c r="K13" s="12"/>
      <c r="L13" s="10"/>
    </row>
    <row r="14" spans="1:24">
      <c r="A14" s="267" t="s">
        <v>159</v>
      </c>
      <c r="B14" s="386"/>
      <c r="C14" s="386"/>
      <c r="D14" s="386"/>
      <c r="E14" s="386"/>
      <c r="F14" s="386"/>
      <c r="G14" s="386"/>
      <c r="H14" s="386"/>
      <c r="I14" s="383">
        <f t="shared" si="0"/>
        <v>0</v>
      </c>
      <c r="J14" s="18"/>
      <c r="K14" s="12"/>
      <c r="L14" s="341"/>
      <c r="P14" s="382"/>
    </row>
    <row r="15" spans="1:24">
      <c r="A15" s="267" t="s">
        <v>170</v>
      </c>
      <c r="B15" s="386"/>
      <c r="C15" s="386"/>
      <c r="D15" s="386"/>
      <c r="E15" s="386"/>
      <c r="F15" s="386"/>
      <c r="G15" s="386"/>
      <c r="H15" s="386"/>
      <c r="I15" s="383">
        <f t="shared" si="0"/>
        <v>0</v>
      </c>
      <c r="J15" s="18"/>
      <c r="K15" s="12"/>
      <c r="L15" s="341"/>
      <c r="P15" s="382"/>
    </row>
    <row r="16" spans="1:24">
      <c r="A16" s="267" t="s">
        <v>171</v>
      </c>
      <c r="B16" s="386"/>
      <c r="C16" s="386"/>
      <c r="D16" s="386"/>
      <c r="E16" s="386"/>
      <c r="F16" s="386"/>
      <c r="G16" s="386"/>
      <c r="H16" s="386"/>
      <c r="I16" s="383">
        <f t="shared" si="0"/>
        <v>0</v>
      </c>
      <c r="J16" s="18"/>
      <c r="K16" s="12"/>
      <c r="L16" s="341"/>
      <c r="P16" s="382"/>
    </row>
    <row r="17" spans="1:16">
      <c r="A17" s="267" t="s">
        <v>172</v>
      </c>
      <c r="B17" s="386"/>
      <c r="C17" s="386"/>
      <c r="D17" s="386"/>
      <c r="E17" s="386"/>
      <c r="F17" s="386"/>
      <c r="G17" s="386"/>
      <c r="H17" s="386"/>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6"/>
      <c r="C19" s="386"/>
      <c r="D19" s="386"/>
      <c r="E19" s="386"/>
      <c r="F19" s="386"/>
      <c r="G19" s="386"/>
      <c r="H19" s="386"/>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2723280.4100000006</v>
      </c>
      <c r="C21" s="21">
        <f t="shared" ref="C21:H21" si="1">SUM(C8:C19)</f>
        <v>528141.08000000007</v>
      </c>
      <c r="D21" s="21">
        <f t="shared" si="1"/>
        <v>4525801.03</v>
      </c>
      <c r="E21" s="21">
        <f t="shared" si="1"/>
        <v>929842.5</v>
      </c>
      <c r="F21" s="21">
        <f t="shared" si="1"/>
        <v>737653.2300000001</v>
      </c>
      <c r="G21" s="21">
        <f t="shared" si="1"/>
        <v>2474261.9</v>
      </c>
      <c r="H21" s="21">
        <f t="shared" si="1"/>
        <v>1291079.8699999999</v>
      </c>
      <c r="I21" s="21">
        <f>SUM(B21+C21+D21+E21+F21+G21+H21)</f>
        <v>13210060.020000001</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89" t="s">
        <v>147</v>
      </c>
      <c r="B24" s="389"/>
      <c r="C24" s="389"/>
      <c r="D24" s="389"/>
      <c r="E24" s="389"/>
      <c r="F24" s="389"/>
      <c r="G24" s="389"/>
      <c r="H24" s="389"/>
      <c r="I24" s="389"/>
      <c r="J24" s="389"/>
      <c r="K24" s="389"/>
      <c r="L24" s="389"/>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8" t="s">
        <v>135</v>
      </c>
      <c r="C59" s="388"/>
      <c r="D59" s="388"/>
      <c r="E59" s="388"/>
      <c r="F59" s="388"/>
      <c r="G59" s="388"/>
      <c r="H59" s="388"/>
      <c r="I59" s="388"/>
      <c r="J59" s="388"/>
      <c r="K59" s="388"/>
      <c r="L59" s="388"/>
    </row>
    <row r="60" spans="1:12" ht="45" hidden="1" customHeight="1">
      <c r="B60" s="388"/>
      <c r="C60" s="388"/>
      <c r="D60" s="388"/>
      <c r="E60" s="388"/>
      <c r="F60" s="388"/>
      <c r="G60" s="388"/>
      <c r="H60" s="388"/>
      <c r="I60" s="388"/>
      <c r="J60" s="388"/>
      <c r="K60" s="388"/>
      <c r="L60" s="388"/>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09" activePane="bottomLeft" state="frozen"/>
      <selection pane="bottomLeft" activeCell="O122" sqref="O122"/>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3" t="s">
        <v>0</v>
      </c>
      <c r="B1" s="393"/>
      <c r="C1" s="393"/>
      <c r="D1" s="393"/>
      <c r="E1" s="393"/>
      <c r="F1" s="393"/>
      <c r="G1" s="393"/>
      <c r="H1" s="393"/>
      <c r="I1" s="393"/>
      <c r="J1" s="393"/>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489710.78</v>
      </c>
      <c r="C128" s="331">
        <f>'Monthly Distribution'!C11</f>
        <v>99596.24</v>
      </c>
      <c r="D128" s="331">
        <f>'Monthly Distribution'!D11</f>
        <v>814208.71</v>
      </c>
      <c r="E128" s="331">
        <f>'Monthly Distribution'!E11</f>
        <v>195606.53</v>
      </c>
      <c r="F128" s="331">
        <f>'Monthly Distribution'!F11</f>
        <v>137033.69000000003</v>
      </c>
      <c r="G128" s="331">
        <f>'Monthly Distribution'!G11</f>
        <v>491664.5</v>
      </c>
      <c r="H128" s="331">
        <f>'Monthly Distribution'!H11</f>
        <v>245825.43</v>
      </c>
      <c r="I128" s="331"/>
      <c r="J128" s="331">
        <f t="shared" si="21"/>
        <v>2473645.8800000004</v>
      </c>
    </row>
    <row r="129" spans="1:10">
      <c r="A129" s="330">
        <v>45260</v>
      </c>
      <c r="B129" s="331">
        <f>'Monthly Distribution'!B12</f>
        <v>238893.95</v>
      </c>
      <c r="C129" s="331">
        <f>'Monthly Distribution'!C12</f>
        <v>82381.77</v>
      </c>
      <c r="D129" s="331">
        <f>'Monthly Distribution'!D12</f>
        <v>693906.01</v>
      </c>
      <c r="E129" s="331">
        <f>'Monthly Distribution'!E12</f>
        <v>105624.91</v>
      </c>
      <c r="F129" s="331">
        <f>'Monthly Distribution'!F12</f>
        <v>106379.6</v>
      </c>
      <c r="G129" s="331">
        <f>'Monthly Distribution'!G12</f>
        <v>230440.88999999998</v>
      </c>
      <c r="H129" s="331">
        <f>'Monthly Distribution'!H12</f>
        <v>126194.44</v>
      </c>
      <c r="I129" s="331"/>
      <c r="J129" s="331">
        <f t="shared" si="21"/>
        <v>1583821.5699999998</v>
      </c>
    </row>
    <row r="130" spans="1:10">
      <c r="A130" s="330">
        <v>45291</v>
      </c>
      <c r="B130" s="331">
        <f>'Monthly Distribution'!B13</f>
        <v>165244.41</v>
      </c>
      <c r="C130" s="331">
        <f>'Monthly Distribution'!C13</f>
        <v>67268.91</v>
      </c>
      <c r="D130" s="331">
        <f>'Monthly Distribution'!D13</f>
        <v>457064.49999999988</v>
      </c>
      <c r="E130" s="331">
        <f>'Monthly Distribution'!E13</f>
        <v>64396.82</v>
      </c>
      <c r="F130" s="331">
        <f>'Monthly Distribution'!F13</f>
        <v>61803.54</v>
      </c>
      <c r="G130" s="331">
        <f>'Monthly Distribution'!G13</f>
        <v>176160.58999999997</v>
      </c>
      <c r="H130" s="331">
        <f>'Monthly Distribution'!H13</f>
        <v>70334.03</v>
      </c>
      <c r="I130" s="331"/>
      <c r="J130" s="331">
        <f t="shared" si="21"/>
        <v>1062272.7999999998</v>
      </c>
    </row>
    <row r="131" spans="1:10">
      <c r="A131" s="330">
        <v>45322</v>
      </c>
      <c r="B131" s="331">
        <f>'Monthly Distribution'!B14</f>
        <v>0</v>
      </c>
      <c r="C131" s="331">
        <f>'Monthly Distribution'!C14</f>
        <v>0</v>
      </c>
      <c r="D131" s="331">
        <f>'Monthly Distribution'!D14</f>
        <v>0</v>
      </c>
      <c r="E131" s="331">
        <f>'Monthly Distribution'!E14</f>
        <v>0</v>
      </c>
      <c r="F131" s="331">
        <f>'Monthly Distribution'!F14</f>
        <v>0</v>
      </c>
      <c r="G131" s="331">
        <f>'Monthly Distribution'!G14</f>
        <v>0</v>
      </c>
      <c r="H131" s="331">
        <f>'Monthly Distribution'!H14</f>
        <v>0</v>
      </c>
      <c r="I131" s="331"/>
      <c r="J131" s="331">
        <f t="shared" si="21"/>
        <v>0</v>
      </c>
    </row>
    <row r="132" spans="1:10">
      <c r="A132" s="330">
        <v>45350</v>
      </c>
      <c r="B132" s="331">
        <f>'Monthly Distribution'!B15</f>
        <v>0</v>
      </c>
      <c r="C132" s="331">
        <f>'Monthly Distribution'!C15</f>
        <v>0</v>
      </c>
      <c r="D132" s="331">
        <f>'Monthly Distribution'!D15</f>
        <v>0</v>
      </c>
      <c r="E132" s="331">
        <f>'Monthly Distribution'!E15</f>
        <v>0</v>
      </c>
      <c r="F132" s="331">
        <f>'Monthly Distribution'!F15</f>
        <v>0</v>
      </c>
      <c r="G132" s="331">
        <f>'Monthly Distribution'!G15</f>
        <v>0</v>
      </c>
      <c r="H132" s="331">
        <f>'Monthly Distribution'!H15</f>
        <v>0</v>
      </c>
      <c r="I132" s="331"/>
      <c r="J132" s="331">
        <f t="shared" si="21"/>
        <v>0</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2723280.4100000006</v>
      </c>
      <c r="C137" s="50">
        <f t="shared" ref="C137:H137" si="22">SUM(C125:C136)</f>
        <v>528141.08000000007</v>
      </c>
      <c r="D137" s="50">
        <f t="shared" si="22"/>
        <v>4525801.03</v>
      </c>
      <c r="E137" s="50">
        <f t="shared" si="22"/>
        <v>929842.5</v>
      </c>
      <c r="F137" s="50">
        <f t="shared" si="22"/>
        <v>737653.2300000001</v>
      </c>
      <c r="G137" s="50">
        <f t="shared" si="22"/>
        <v>2474261.9</v>
      </c>
      <c r="H137" s="50">
        <f t="shared" si="22"/>
        <v>1291079.8699999999</v>
      </c>
      <c r="I137" s="50"/>
      <c r="J137" s="348">
        <f>SUM(J125:J136)</f>
        <v>13210060.020000003</v>
      </c>
    </row>
    <row r="138" spans="1:10" ht="15.75" thickBot="1">
      <c r="A138" s="374" t="s">
        <v>267</v>
      </c>
      <c r="B138" s="375">
        <f>((B137-B122)/B122)</f>
        <v>-0.3489321207424621</v>
      </c>
      <c r="C138" s="375">
        <f t="shared" ref="C138:H138" si="23">((C137-C122)/C122)</f>
        <v>-0.39667317582941547</v>
      </c>
      <c r="D138" s="375">
        <f t="shared" si="23"/>
        <v>-0.41202532907729739</v>
      </c>
      <c r="E138" s="375">
        <f t="shared" si="23"/>
        <v>-0.37009407307834807</v>
      </c>
      <c r="F138" s="375">
        <f t="shared" si="23"/>
        <v>-0.37371412649545527</v>
      </c>
      <c r="G138" s="375">
        <f t="shared" si="23"/>
        <v>-0.30574988744321635</v>
      </c>
      <c r="H138" s="375">
        <f t="shared" si="23"/>
        <v>-0.45389853873050789</v>
      </c>
      <c r="I138" s="375" t="e">
        <v>#DIV/0!</v>
      </c>
      <c r="J138" s="375">
        <f>((J137-J122)/J122)</f>
        <v>-0.38090042529697948</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Y36" activePane="bottomRight" state="frozen"/>
      <selection pane="topRight" activeCell="BS1" sqref="BS1"/>
      <selection pane="bottomLeft" activeCell="A4" sqref="A4"/>
      <selection pane="bottomRight" activeCell="HS55" sqref="HS55"/>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N1" s="399" t="s">
        <v>111</v>
      </c>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M1" s="399" t="s">
        <v>111</v>
      </c>
      <c r="BN1" s="400"/>
      <c r="BO1" s="400"/>
      <c r="BP1" s="400"/>
      <c r="BQ1" s="400"/>
      <c r="BR1" s="400"/>
      <c r="BS1" s="400"/>
      <c r="BT1" s="400"/>
      <c r="BU1" s="400"/>
      <c r="BV1" s="400"/>
      <c r="BW1" s="400"/>
      <c r="BX1" s="400"/>
      <c r="BY1" s="400"/>
      <c r="BZ1" s="400"/>
      <c r="CA1" s="400"/>
      <c r="CB1" s="400"/>
      <c r="CC1" s="400"/>
      <c r="CD1" s="400"/>
      <c r="CE1" s="400"/>
      <c r="CF1" s="400"/>
      <c r="CG1" s="400"/>
      <c r="CH1" s="400"/>
      <c r="CI1" s="400"/>
      <c r="CJ1" s="361"/>
      <c r="CL1" s="399" t="s">
        <v>111</v>
      </c>
      <c r="CM1" s="400"/>
      <c r="CN1" s="400"/>
      <c r="CO1" s="400"/>
      <c r="CP1" s="400"/>
      <c r="CQ1" s="400"/>
      <c r="CR1" s="400"/>
      <c r="CS1" s="400"/>
      <c r="CT1" s="400"/>
      <c r="CU1" s="400"/>
      <c r="CV1" s="400"/>
      <c r="CW1" s="400"/>
      <c r="CX1" s="400"/>
      <c r="CY1" s="400"/>
      <c r="CZ1" s="400"/>
      <c r="DA1" s="400"/>
      <c r="DB1" s="400"/>
      <c r="DC1" s="400"/>
      <c r="DD1" s="400"/>
      <c r="DE1" s="400"/>
      <c r="DF1" s="400"/>
      <c r="DG1" s="400"/>
      <c r="DH1" s="400"/>
      <c r="DR1" s="68" t="s">
        <v>111</v>
      </c>
    </row>
    <row r="2" spans="1:223" ht="22.5" customHeight="1" thickBot="1">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N2" s="406" t="s">
        <v>138</v>
      </c>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M2" s="401" t="s">
        <v>112</v>
      </c>
      <c r="BN2" s="401"/>
      <c r="BO2" s="401"/>
      <c r="BP2" s="401"/>
      <c r="BQ2" s="401"/>
      <c r="BR2" s="401"/>
      <c r="BS2" s="401"/>
      <c r="BT2" s="401"/>
      <c r="BU2" s="401"/>
      <c r="BV2" s="401"/>
      <c r="BW2" s="401"/>
      <c r="BX2" s="401"/>
      <c r="BY2" s="401"/>
      <c r="BZ2" s="401"/>
      <c r="CA2" s="401"/>
      <c r="CB2" s="401"/>
      <c r="CC2" s="401"/>
      <c r="CD2" s="401"/>
      <c r="CE2" s="401"/>
      <c r="CF2" s="401"/>
      <c r="CG2" s="401"/>
      <c r="CH2" s="401"/>
      <c r="CI2" s="401"/>
      <c r="CJ2" s="362"/>
      <c r="CL2" s="401" t="s">
        <v>112</v>
      </c>
      <c r="CM2" s="401"/>
      <c r="CN2" s="401"/>
      <c r="CO2" s="401"/>
      <c r="CP2" s="401"/>
      <c r="CQ2" s="401"/>
      <c r="CR2" s="401"/>
      <c r="CS2" s="401"/>
      <c r="CT2" s="401"/>
      <c r="CU2" s="401"/>
      <c r="CV2" s="401"/>
      <c r="CW2" s="401"/>
      <c r="CX2" s="401"/>
      <c r="CY2" s="401"/>
      <c r="CZ2" s="401"/>
      <c r="DA2" s="401"/>
      <c r="DB2" s="401"/>
      <c r="DC2" s="401"/>
      <c r="DD2" s="401"/>
      <c r="DE2" s="401"/>
      <c r="DF2" s="401"/>
      <c r="DG2" s="401"/>
      <c r="DH2" s="401"/>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row>
    <row r="3" spans="1:223" ht="22.5" customHeight="1" thickBot="1">
      <c r="A3" s="139"/>
      <c r="B3" s="415"/>
      <c r="C3" s="415"/>
      <c r="D3" s="415"/>
      <c r="E3" s="415"/>
      <c r="F3" s="415"/>
      <c r="G3" s="415"/>
      <c r="H3" s="415"/>
      <c r="I3" s="415"/>
      <c r="J3" s="415"/>
      <c r="K3" s="415"/>
      <c r="L3" s="415"/>
      <c r="M3" s="416"/>
      <c r="N3" s="140"/>
      <c r="O3" s="417">
        <v>2016</v>
      </c>
      <c r="P3" s="418"/>
      <c r="Q3" s="418"/>
      <c r="R3" s="418"/>
      <c r="S3" s="418"/>
      <c r="T3" s="418"/>
      <c r="U3" s="418"/>
      <c r="V3" s="418"/>
      <c r="W3" s="418"/>
      <c r="X3" s="418"/>
      <c r="Y3" s="418"/>
      <c r="Z3" s="418"/>
      <c r="AA3" s="418"/>
      <c r="AB3" s="418"/>
      <c r="AC3" s="418"/>
      <c r="AD3" s="418"/>
      <c r="AE3" s="418"/>
      <c r="AF3" s="418"/>
      <c r="AG3" s="418"/>
      <c r="AH3" s="418"/>
      <c r="AI3" s="418"/>
      <c r="AJ3" s="418"/>
      <c r="AK3" s="418"/>
      <c r="AL3" s="419"/>
      <c r="AM3" s="265"/>
      <c r="AN3" s="407">
        <v>2017</v>
      </c>
      <c r="AO3" s="408"/>
      <c r="AP3" s="408"/>
      <c r="AQ3" s="408"/>
      <c r="AR3" s="408"/>
      <c r="AS3" s="408"/>
      <c r="AT3" s="408"/>
      <c r="AU3" s="408"/>
      <c r="AV3" s="408"/>
      <c r="AW3" s="408"/>
      <c r="AX3" s="408"/>
      <c r="AY3" s="408"/>
      <c r="AZ3" s="408"/>
      <c r="BA3" s="408"/>
      <c r="BB3" s="408"/>
      <c r="BC3" s="408"/>
      <c r="BD3" s="408"/>
      <c r="BE3" s="408"/>
      <c r="BF3" s="408"/>
      <c r="BG3" s="408"/>
      <c r="BH3" s="408"/>
      <c r="BI3" s="408"/>
      <c r="BJ3" s="408"/>
      <c r="BK3" s="409"/>
      <c r="BL3" s="265"/>
      <c r="BM3" s="402">
        <v>2018</v>
      </c>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265"/>
      <c r="CL3" s="402">
        <v>2019</v>
      </c>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265"/>
      <c r="DK3" s="394" t="s">
        <v>212</v>
      </c>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265"/>
      <c r="EM3" s="394" t="s">
        <v>216</v>
      </c>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c r="FN3" s="394" t="s">
        <v>232</v>
      </c>
      <c r="FO3" s="395"/>
      <c r="FP3" s="395"/>
      <c r="FQ3" s="395"/>
      <c r="FR3" s="395"/>
      <c r="FS3" s="395"/>
      <c r="FT3" s="395"/>
      <c r="FU3" s="395"/>
      <c r="FV3" s="395"/>
      <c r="FW3" s="395"/>
      <c r="FX3" s="395"/>
      <c r="FY3" s="395"/>
      <c r="FZ3" s="395"/>
      <c r="GA3" s="395"/>
      <c r="GB3" s="395"/>
      <c r="GC3" s="395"/>
      <c r="GD3" s="395"/>
      <c r="GE3" s="395"/>
      <c r="GF3" s="395"/>
      <c r="GG3" s="395"/>
      <c r="GH3" s="395"/>
      <c r="GI3" s="395"/>
      <c r="GJ3" s="395"/>
      <c r="GK3" s="395"/>
      <c r="GL3" s="395"/>
      <c r="GM3" s="395"/>
      <c r="GN3" s="395"/>
      <c r="GO3" s="394" t="s">
        <v>248</v>
      </c>
      <c r="GP3" s="395"/>
      <c r="GQ3" s="395"/>
      <c r="GR3" s="395"/>
      <c r="GS3" s="395"/>
      <c r="GT3" s="395"/>
      <c r="GU3" s="395"/>
      <c r="GV3" s="395"/>
      <c r="GW3" s="395"/>
      <c r="GX3" s="395"/>
      <c r="GY3" s="395"/>
      <c r="GZ3" s="395"/>
      <c r="HA3" s="395"/>
      <c r="HB3" s="395"/>
      <c r="HC3" s="395"/>
      <c r="HD3" s="395"/>
      <c r="HE3" s="395"/>
      <c r="HF3" s="395"/>
      <c r="HG3" s="395"/>
      <c r="HH3" s="395"/>
      <c r="HI3" s="395"/>
      <c r="HJ3" s="395"/>
      <c r="HK3" s="395"/>
      <c r="HL3" s="395"/>
      <c r="HM3" s="395"/>
      <c r="HN3" s="395"/>
      <c r="HO3" s="395"/>
    </row>
    <row r="4" spans="1:223" ht="15" customHeight="1">
      <c r="A4" s="413" t="s">
        <v>55</v>
      </c>
      <c r="B4" s="410" t="s">
        <v>113</v>
      </c>
      <c r="C4" s="411"/>
      <c r="D4" s="410" t="s">
        <v>114</v>
      </c>
      <c r="E4" s="411"/>
      <c r="F4" s="410" t="s">
        <v>115</v>
      </c>
      <c r="G4" s="411"/>
      <c r="H4" s="410" t="s">
        <v>116</v>
      </c>
      <c r="I4" s="411"/>
      <c r="J4" s="410" t="s">
        <v>117</v>
      </c>
      <c r="K4" s="411"/>
      <c r="L4" s="410" t="s">
        <v>118</v>
      </c>
      <c r="M4" s="411"/>
      <c r="N4" s="141"/>
      <c r="O4" s="410" t="s">
        <v>119</v>
      </c>
      <c r="P4" s="411"/>
      <c r="Q4" s="404" t="s">
        <v>120</v>
      </c>
      <c r="R4" s="405"/>
      <c r="S4" s="404" t="s">
        <v>121</v>
      </c>
      <c r="T4" s="405"/>
      <c r="U4" s="404" t="s">
        <v>122</v>
      </c>
      <c r="V4" s="405"/>
      <c r="W4" s="404" t="s">
        <v>123</v>
      </c>
      <c r="X4" s="405"/>
      <c r="Y4" s="404" t="s">
        <v>124</v>
      </c>
      <c r="Z4" s="405"/>
      <c r="AA4" s="404" t="s">
        <v>125</v>
      </c>
      <c r="AB4" s="405"/>
      <c r="AC4" s="404" t="s">
        <v>126</v>
      </c>
      <c r="AD4" s="405"/>
      <c r="AE4" s="404" t="s">
        <v>127</v>
      </c>
      <c r="AF4" s="405"/>
      <c r="AG4" s="404" t="s">
        <v>128</v>
      </c>
      <c r="AH4" s="405"/>
      <c r="AI4" s="404" t="s">
        <v>129</v>
      </c>
      <c r="AJ4" s="405"/>
      <c r="AK4" s="404" t="s">
        <v>130</v>
      </c>
      <c r="AL4" s="405"/>
      <c r="AM4" s="265"/>
      <c r="AN4" s="404" t="s">
        <v>137</v>
      </c>
      <c r="AO4" s="405"/>
      <c r="AP4" s="404" t="s">
        <v>139</v>
      </c>
      <c r="AQ4" s="405"/>
      <c r="AR4" s="404" t="s">
        <v>140</v>
      </c>
      <c r="AS4" s="405"/>
      <c r="AT4" s="404" t="s">
        <v>141</v>
      </c>
      <c r="AU4" s="405"/>
      <c r="AV4" s="404" t="s">
        <v>142</v>
      </c>
      <c r="AW4" s="405"/>
      <c r="AX4" s="404" t="s">
        <v>143</v>
      </c>
      <c r="AY4" s="405"/>
      <c r="AZ4" s="404" t="s">
        <v>144</v>
      </c>
      <c r="BA4" s="405"/>
      <c r="BB4" s="404" t="s">
        <v>145</v>
      </c>
      <c r="BC4" s="405"/>
      <c r="BD4" s="404" t="s">
        <v>146</v>
      </c>
      <c r="BE4" s="405"/>
      <c r="BF4" s="404" t="s">
        <v>154</v>
      </c>
      <c r="BG4" s="405"/>
      <c r="BH4" s="404" t="s">
        <v>156</v>
      </c>
      <c r="BI4" s="405"/>
      <c r="BJ4" s="404" t="s">
        <v>158</v>
      </c>
      <c r="BK4" s="405"/>
      <c r="BL4" s="265"/>
      <c r="BM4" s="404" t="s">
        <v>160</v>
      </c>
      <c r="BN4" s="405"/>
      <c r="BO4" s="404" t="s">
        <v>176</v>
      </c>
      <c r="BP4" s="405"/>
      <c r="BQ4" s="404" t="s">
        <v>177</v>
      </c>
      <c r="BR4" s="405"/>
      <c r="BS4" s="404" t="s">
        <v>161</v>
      </c>
      <c r="BT4" s="405"/>
      <c r="BU4" s="404" t="s">
        <v>162</v>
      </c>
      <c r="BV4" s="405"/>
      <c r="BW4" s="404" t="s">
        <v>163</v>
      </c>
      <c r="BX4" s="405" t="s">
        <v>162</v>
      </c>
      <c r="BY4" s="396" t="s">
        <v>164</v>
      </c>
      <c r="BZ4" s="397"/>
      <c r="CA4" s="396" t="s">
        <v>165</v>
      </c>
      <c r="CB4" s="397"/>
      <c r="CC4" s="396" t="s">
        <v>166</v>
      </c>
      <c r="CD4" s="397"/>
      <c r="CE4" s="396" t="s">
        <v>167</v>
      </c>
      <c r="CF4" s="397"/>
      <c r="CG4" s="396" t="s">
        <v>168</v>
      </c>
      <c r="CH4" s="397"/>
      <c r="CI4" s="396" t="s">
        <v>169</v>
      </c>
      <c r="CJ4" s="397"/>
      <c r="CK4" s="265"/>
      <c r="CL4" s="396" t="s">
        <v>181</v>
      </c>
      <c r="CM4" s="397"/>
      <c r="CN4" s="396" t="s">
        <v>182</v>
      </c>
      <c r="CO4" s="397"/>
      <c r="CP4" s="396" t="s">
        <v>183</v>
      </c>
      <c r="CQ4" s="397"/>
      <c r="CR4" s="396" t="s">
        <v>184</v>
      </c>
      <c r="CS4" s="397"/>
      <c r="CT4" s="396" t="s">
        <v>185</v>
      </c>
      <c r="CU4" s="397"/>
      <c r="CV4" s="396" t="s">
        <v>186</v>
      </c>
      <c r="CW4" s="397"/>
      <c r="CX4" s="396" t="s">
        <v>188</v>
      </c>
      <c r="CY4" s="397"/>
      <c r="CZ4" s="396" t="s">
        <v>189</v>
      </c>
      <c r="DA4" s="397"/>
      <c r="DB4" s="396" t="s">
        <v>190</v>
      </c>
      <c r="DC4" s="397"/>
      <c r="DD4" s="396" t="s">
        <v>191</v>
      </c>
      <c r="DE4" s="397"/>
      <c r="DF4" s="396" t="s">
        <v>192</v>
      </c>
      <c r="DG4" s="397"/>
      <c r="DH4" s="396" t="s">
        <v>193</v>
      </c>
      <c r="DI4" s="397"/>
      <c r="DJ4" s="265"/>
      <c r="DK4" s="396" t="s">
        <v>194</v>
      </c>
      <c r="DL4" s="397"/>
      <c r="DM4" s="396" t="s">
        <v>195</v>
      </c>
      <c r="DN4" s="397"/>
      <c r="DO4" s="396" t="s">
        <v>196</v>
      </c>
      <c r="DP4" s="397"/>
      <c r="DQ4" s="265"/>
      <c r="DR4" s="396" t="s">
        <v>197</v>
      </c>
      <c r="DS4" s="397"/>
      <c r="DT4" s="396" t="s">
        <v>198</v>
      </c>
      <c r="DU4" s="397"/>
      <c r="DV4" s="396" t="s">
        <v>199</v>
      </c>
      <c r="DW4" s="397"/>
      <c r="DX4" s="265"/>
      <c r="DY4" s="396" t="s">
        <v>203</v>
      </c>
      <c r="DZ4" s="397"/>
      <c r="EA4" s="396" t="s">
        <v>204</v>
      </c>
      <c r="EB4" s="397"/>
      <c r="EC4" s="396" t="s">
        <v>205</v>
      </c>
      <c r="ED4" s="397"/>
      <c r="EE4" s="265"/>
      <c r="EF4" s="396" t="s">
        <v>213</v>
      </c>
      <c r="EG4" s="397"/>
      <c r="EH4" s="396" t="s">
        <v>214</v>
      </c>
      <c r="EI4" s="397"/>
      <c r="EJ4" s="396" t="s">
        <v>215</v>
      </c>
      <c r="EK4" s="397"/>
      <c r="EL4" s="265"/>
      <c r="EM4" s="396" t="s">
        <v>217</v>
      </c>
      <c r="EN4" s="397"/>
      <c r="EO4" s="396" t="s">
        <v>218</v>
      </c>
      <c r="EP4" s="397"/>
      <c r="EQ4" s="396" t="s">
        <v>219</v>
      </c>
      <c r="ER4" s="397"/>
      <c r="ES4" s="265"/>
      <c r="ET4" s="396" t="s">
        <v>220</v>
      </c>
      <c r="EU4" s="397"/>
      <c r="EV4" s="396" t="s">
        <v>221</v>
      </c>
      <c r="EW4" s="397"/>
      <c r="EX4" s="396" t="s">
        <v>222</v>
      </c>
      <c r="EY4" s="397"/>
      <c r="EZ4" s="265"/>
      <c r="FA4" s="396" t="s">
        <v>223</v>
      </c>
      <c r="FB4" s="397"/>
      <c r="FC4" s="396" t="s">
        <v>224</v>
      </c>
      <c r="FD4" s="397"/>
      <c r="FE4" s="396" t="s">
        <v>225</v>
      </c>
      <c r="FF4" s="397"/>
      <c r="FG4" s="265"/>
      <c r="FH4" s="396" t="s">
        <v>226</v>
      </c>
      <c r="FI4" s="397"/>
      <c r="FJ4" s="396" t="s">
        <v>227</v>
      </c>
      <c r="FK4" s="397"/>
      <c r="FL4" s="396" t="s">
        <v>228</v>
      </c>
      <c r="FM4" s="397"/>
      <c r="FN4" s="396" t="s">
        <v>231</v>
      </c>
      <c r="FO4" s="397"/>
      <c r="FP4" s="396" t="s">
        <v>233</v>
      </c>
      <c r="FQ4" s="397"/>
      <c r="FR4" s="396" t="s">
        <v>234</v>
      </c>
      <c r="FS4" s="397"/>
      <c r="FT4" s="265"/>
      <c r="FU4" s="396" t="s">
        <v>235</v>
      </c>
      <c r="FV4" s="397"/>
      <c r="FW4" s="396" t="s">
        <v>236</v>
      </c>
      <c r="FX4" s="397"/>
      <c r="FY4" s="396" t="s">
        <v>237</v>
      </c>
      <c r="FZ4" s="397"/>
      <c r="GA4" s="265"/>
      <c r="GB4" s="396" t="s">
        <v>238</v>
      </c>
      <c r="GC4" s="397"/>
      <c r="GD4" s="396" t="s">
        <v>239</v>
      </c>
      <c r="GE4" s="397"/>
      <c r="GF4" s="396" t="s">
        <v>240</v>
      </c>
      <c r="GG4" s="397"/>
      <c r="GH4" s="265"/>
      <c r="GI4" s="396" t="s">
        <v>241</v>
      </c>
      <c r="GJ4" s="397"/>
      <c r="GK4" s="396" t="s">
        <v>242</v>
      </c>
      <c r="GL4" s="397"/>
      <c r="GM4" s="396" t="s">
        <v>243</v>
      </c>
      <c r="GN4" s="397"/>
      <c r="GO4" s="396" t="s">
        <v>249</v>
      </c>
      <c r="GP4" s="397"/>
      <c r="GQ4" s="396" t="s">
        <v>250</v>
      </c>
      <c r="GR4" s="398"/>
      <c r="GS4" s="396" t="s">
        <v>251</v>
      </c>
      <c r="GT4" s="397"/>
      <c r="GU4" s="265"/>
      <c r="GV4" s="396" t="s">
        <v>252</v>
      </c>
      <c r="GW4" s="397"/>
      <c r="GX4" s="396" t="s">
        <v>260</v>
      </c>
      <c r="GY4" s="397"/>
      <c r="GZ4" s="396" t="s">
        <v>253</v>
      </c>
      <c r="HA4" s="397"/>
      <c r="HB4" s="265"/>
      <c r="HC4" s="396" t="s">
        <v>254</v>
      </c>
      <c r="HD4" s="397"/>
      <c r="HE4" s="396" t="s">
        <v>259</v>
      </c>
      <c r="HF4" s="397"/>
      <c r="HG4" s="396" t="s">
        <v>255</v>
      </c>
      <c r="HH4" s="397"/>
      <c r="HI4" s="265"/>
      <c r="HJ4" s="396" t="s">
        <v>256</v>
      </c>
      <c r="HK4" s="397"/>
      <c r="HL4" s="396" t="s">
        <v>258</v>
      </c>
      <c r="HM4" s="397"/>
      <c r="HN4" s="396" t="s">
        <v>257</v>
      </c>
      <c r="HO4" s="397"/>
    </row>
    <row r="5" spans="1:223" ht="13.5" thickBot="1">
      <c r="A5" s="414"/>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row>
    <row r="6" spans="1:223">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v>232538.43000000002</v>
      </c>
      <c r="HK6" s="367">
        <v>213079.85</v>
      </c>
      <c r="HL6" s="350">
        <v>55498.96</v>
      </c>
      <c r="HM6" s="367">
        <v>55008.959999999999</v>
      </c>
      <c r="HN6" s="350">
        <v>45604.69</v>
      </c>
      <c r="HO6" s="367">
        <v>43689.69</v>
      </c>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v>5739401.8900000006</v>
      </c>
      <c r="HK7" s="151">
        <v>5355084.6999999993</v>
      </c>
      <c r="HL7" s="350">
        <v>2482109.0399999996</v>
      </c>
      <c r="HM7" s="151">
        <v>2320232.23</v>
      </c>
      <c r="HN7" s="350">
        <v>2214452.4999999995</v>
      </c>
      <c r="HO7" s="151">
        <v>1865108.37</v>
      </c>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v>632496.98</v>
      </c>
      <c r="HK8" s="151">
        <v>550532.21000000008</v>
      </c>
      <c r="HL8" s="350">
        <v>269000.15000000002</v>
      </c>
      <c r="HM8" s="151">
        <v>249004.19</v>
      </c>
      <c r="HN8" s="350">
        <v>177284.50000000003</v>
      </c>
      <c r="HO8" s="151">
        <v>161005.51</v>
      </c>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v>18574232.870000001</v>
      </c>
      <c r="HK9" s="151">
        <v>16865089.539999999</v>
      </c>
      <c r="HL9" s="350">
        <v>8802165.7000000011</v>
      </c>
      <c r="HM9" s="151">
        <v>7961153.6000000006</v>
      </c>
      <c r="HN9" s="350">
        <v>6300817.8200000022</v>
      </c>
      <c r="HO9" s="151">
        <v>5787398.9300000006</v>
      </c>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v>2191377.91</v>
      </c>
      <c r="HK10" s="151">
        <v>1899411.74</v>
      </c>
      <c r="HL10" s="350">
        <v>757121.2699999999</v>
      </c>
      <c r="HM10" s="151">
        <v>683357.3600000001</v>
      </c>
      <c r="HN10" s="350">
        <v>701283.15</v>
      </c>
      <c r="HO10" s="151">
        <v>658949.05000000005</v>
      </c>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27370048.080000002</v>
      </c>
      <c r="HK11" s="157">
        <f t="shared" si="37"/>
        <v>24883198.039999995</v>
      </c>
      <c r="HL11" s="73">
        <f t="shared" si="37"/>
        <v>12365895.120000001</v>
      </c>
      <c r="HM11" s="157">
        <f t="shared" si="37"/>
        <v>11268756.34</v>
      </c>
      <c r="HN11" s="73">
        <f t="shared" si="37"/>
        <v>9439442.660000002</v>
      </c>
      <c r="HO11" s="157">
        <f t="shared" si="37"/>
        <v>8516151.5500000007</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v>504430.25000000006</v>
      </c>
      <c r="HK13" s="170">
        <v>427807.51000000007</v>
      </c>
      <c r="HL13" s="352">
        <v>433572.47999999992</v>
      </c>
      <c r="HM13" s="170">
        <v>371378.29</v>
      </c>
      <c r="HN13" s="352">
        <v>462972.36</v>
      </c>
      <c r="HO13" s="170">
        <v>419224.68</v>
      </c>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v>1234705.7400000005</v>
      </c>
      <c r="HK14" s="170">
        <v>1126990.3400000003</v>
      </c>
      <c r="HL14" s="352">
        <v>794051.02</v>
      </c>
      <c r="HM14" s="170">
        <v>728257.83000000007</v>
      </c>
      <c r="HN14" s="352">
        <v>534437.35</v>
      </c>
      <c r="HO14" s="170">
        <v>487162.47999999986</v>
      </c>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v>1893417.09</v>
      </c>
      <c r="HK15" s="170">
        <v>1659623.53</v>
      </c>
      <c r="HL15" s="352">
        <v>1767783.4300000002</v>
      </c>
      <c r="HM15" s="170">
        <v>1576263.11</v>
      </c>
      <c r="HN15" s="352">
        <v>1454102.4400000002</v>
      </c>
      <c r="HO15" s="170">
        <v>1307052.07</v>
      </c>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v>223671.38</v>
      </c>
      <c r="HK16" s="170">
        <v>191579.38</v>
      </c>
      <c r="HL16" s="352">
        <v>198786.06</v>
      </c>
      <c r="HM16" s="170">
        <v>142553.06</v>
      </c>
      <c r="HN16" s="352">
        <v>200008.65</v>
      </c>
      <c r="HO16" s="170">
        <v>156798.65</v>
      </c>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v>2057402.27</v>
      </c>
      <c r="HK17" s="170">
        <v>1581561.6199999999</v>
      </c>
      <c r="HL17" s="352">
        <v>1908927.2799999998</v>
      </c>
      <c r="HM17" s="170">
        <v>1524650.12</v>
      </c>
      <c r="HN17" s="352">
        <v>1443664.32</v>
      </c>
      <c r="HO17" s="170">
        <v>1198470.5999999999</v>
      </c>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3811400.6499999994</v>
      </c>
      <c r="GY18" s="176">
        <f t="shared" si="92"/>
        <v>3248266.8899999997</v>
      </c>
      <c r="GZ18" s="78">
        <f t="shared" si="92"/>
        <v>5278759.17</v>
      </c>
      <c r="HA18" s="176">
        <f t="shared" si="92"/>
        <v>4358461.6100000003</v>
      </c>
      <c r="HB18" s="265"/>
      <c r="HC18" s="78">
        <f t="shared" ref="HC18:HH18" si="93">SUM(HC13:HC17)</f>
        <v>5431392.209999999</v>
      </c>
      <c r="HD18" s="176">
        <f t="shared" si="93"/>
        <v>4701295.91</v>
      </c>
      <c r="HE18" s="78">
        <f t="shared" si="93"/>
        <v>5284457.2200000007</v>
      </c>
      <c r="HF18" s="176">
        <f t="shared" si="93"/>
        <v>4539437.370000001</v>
      </c>
      <c r="HG18" s="78">
        <f t="shared" si="93"/>
        <v>5412267.0499999998</v>
      </c>
      <c r="HH18" s="176">
        <f t="shared" si="93"/>
        <v>4644727.67</v>
      </c>
      <c r="HI18" s="265"/>
      <c r="HJ18" s="78">
        <f t="shared" ref="HJ18:HO18" si="94">SUM(HJ13:HJ17)</f>
        <v>5913626.7300000004</v>
      </c>
      <c r="HK18" s="176">
        <f t="shared" si="94"/>
        <v>4987562.38</v>
      </c>
      <c r="HL18" s="78">
        <f t="shared" si="94"/>
        <v>5103120.2699999996</v>
      </c>
      <c r="HM18" s="176">
        <f t="shared" si="94"/>
        <v>4343102.41</v>
      </c>
      <c r="HN18" s="78">
        <f t="shared" si="94"/>
        <v>4095185.12</v>
      </c>
      <c r="HO18" s="176">
        <f t="shared" si="94"/>
        <v>3568708.4799999995</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v>34534601.729999997</v>
      </c>
      <c r="HK20" s="181">
        <v>27398320.549999993</v>
      </c>
      <c r="HL20" s="353">
        <v>29976640.309999995</v>
      </c>
      <c r="HM20" s="181">
        <v>25380520.399999999</v>
      </c>
      <c r="HN20" s="353">
        <v>20897103.489999998</v>
      </c>
      <c r="HO20" s="181">
        <v>17347461.209999993</v>
      </c>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v>360747.97000000003</v>
      </c>
      <c r="HK21" s="181">
        <v>336875.02</v>
      </c>
      <c r="HL21" s="353">
        <v>267273.00999999995</v>
      </c>
      <c r="HM21" s="181">
        <v>267273.00999999995</v>
      </c>
      <c r="HN21" s="353">
        <v>131529</v>
      </c>
      <c r="HO21" s="181">
        <v>122148.26999999999</v>
      </c>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v>963965.22000000009</v>
      </c>
      <c r="HK22" s="181">
        <v>911541.51</v>
      </c>
      <c r="HL22" s="353">
        <v>402761.16000000003</v>
      </c>
      <c r="HM22" s="181">
        <v>389631.2</v>
      </c>
      <c r="HN22" s="353">
        <v>319682.68</v>
      </c>
      <c r="HO22" s="181">
        <v>315736.96000000002</v>
      </c>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v>5515318.4400000023</v>
      </c>
      <c r="HK23" s="181">
        <v>4690942.1700000009</v>
      </c>
      <c r="HL23" s="353">
        <v>3847135.9299999997</v>
      </c>
      <c r="HM23" s="181">
        <v>3437561.08</v>
      </c>
      <c r="HN23" s="353">
        <v>2607451.3699999996</v>
      </c>
      <c r="HO23" s="181">
        <v>2264611.2800000003</v>
      </c>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v>665401.18999999994</v>
      </c>
      <c r="HK24" s="181">
        <v>558445.68999999994</v>
      </c>
      <c r="HL24" s="353">
        <v>276604.77999999997</v>
      </c>
      <c r="HM24" s="181">
        <v>241263.18999999997</v>
      </c>
      <c r="HN24" s="353">
        <v>202540.19999999998</v>
      </c>
      <c r="HO24" s="181">
        <v>171078.19999999998</v>
      </c>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v>94645.650000000009</v>
      </c>
      <c r="HK25" s="181">
        <v>82319.170000000013</v>
      </c>
      <c r="HL25" s="353">
        <v>36182.86</v>
      </c>
      <c r="HM25" s="181">
        <v>33388.06</v>
      </c>
      <c r="HN25" s="353">
        <v>143326.81</v>
      </c>
      <c r="HO25" s="181">
        <v>85458.69</v>
      </c>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v>125252.32999999999</v>
      </c>
      <c r="HK26" s="181">
        <v>125252.32999999999</v>
      </c>
      <c r="HL26" s="353">
        <v>34977.300000000003</v>
      </c>
      <c r="HM26" s="181">
        <v>34873.199999999997</v>
      </c>
      <c r="HN26" s="353">
        <v>35296.230000000003</v>
      </c>
      <c r="HO26" s="181">
        <v>25290.95</v>
      </c>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v>36280.83</v>
      </c>
      <c r="HK27" s="181">
        <v>18165.690000000002</v>
      </c>
      <c r="HL27" s="353">
        <v>43561.34</v>
      </c>
      <c r="HM27" s="181">
        <v>27435.119999999999</v>
      </c>
      <c r="HN27" s="353">
        <v>28669.239999999998</v>
      </c>
      <c r="HO27" s="181">
        <v>13326.68</v>
      </c>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v>9309782.4500000011</v>
      </c>
      <c r="HK28" s="181">
        <v>7722721.450000002</v>
      </c>
      <c r="HL28" s="353">
        <v>3448817.13</v>
      </c>
      <c r="HM28" s="181">
        <v>3059610.7399999993</v>
      </c>
      <c r="HN28" s="353">
        <v>2823637.2800000003</v>
      </c>
      <c r="HO28" s="181">
        <v>2449781.2400000002</v>
      </c>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v>333451.14</v>
      </c>
      <c r="HK29" s="181">
        <v>312929.31</v>
      </c>
      <c r="HL29" s="353">
        <v>96883.180000000008</v>
      </c>
      <c r="HM29" s="181">
        <v>88311.49</v>
      </c>
      <c r="HN29" s="353">
        <v>93838.53</v>
      </c>
      <c r="HO29" s="181">
        <v>85363.459999999992</v>
      </c>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32283822.559999999</v>
      </c>
      <c r="GY30" s="189">
        <f t="shared" si="136"/>
        <v>27768001.090000004</v>
      </c>
      <c r="GZ30" s="188">
        <f t="shared" si="136"/>
        <v>39700700.68999999</v>
      </c>
      <c r="HA30" s="189">
        <f t="shared" si="136"/>
        <v>34481828.759999998</v>
      </c>
      <c r="HB30" s="265"/>
      <c r="HC30" s="188">
        <f t="shared" ref="HC30:HH30" si="137">SUM(HC20:HC29)</f>
        <v>55552131.339999996</v>
      </c>
      <c r="HD30" s="189">
        <f t="shared" si="137"/>
        <v>47809655.75</v>
      </c>
      <c r="HE30" s="188">
        <f t="shared" si="137"/>
        <v>45699931.560000002</v>
      </c>
      <c r="HF30" s="189">
        <f t="shared" si="137"/>
        <v>40073654.039999984</v>
      </c>
      <c r="HG30" s="188">
        <f t="shared" si="137"/>
        <v>45691556.039999992</v>
      </c>
      <c r="HH30" s="189">
        <f t="shared" si="137"/>
        <v>40185799.030000009</v>
      </c>
      <c r="HI30" s="265"/>
      <c r="HJ30" s="188">
        <f t="shared" ref="HJ30:HO30" si="138">SUM(HJ20:HJ29)</f>
        <v>51939446.949999996</v>
      </c>
      <c r="HK30" s="189">
        <f t="shared" si="138"/>
        <v>42157512.890000001</v>
      </c>
      <c r="HL30" s="188">
        <f t="shared" si="138"/>
        <v>38430837</v>
      </c>
      <c r="HM30" s="189">
        <f t="shared" si="138"/>
        <v>32959867.489999995</v>
      </c>
      <c r="HN30" s="188">
        <f t="shared" si="138"/>
        <v>27283074.829999998</v>
      </c>
      <c r="HO30" s="189">
        <f t="shared" si="138"/>
        <v>22880256.939999998</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v>90616.8</v>
      </c>
      <c r="HK32" s="194">
        <v>90334.8</v>
      </c>
      <c r="HL32" s="355">
        <v>20000</v>
      </c>
      <c r="HM32" s="194">
        <v>20000</v>
      </c>
      <c r="HN32" s="355">
        <v>10339</v>
      </c>
      <c r="HO32" s="194">
        <v>10339</v>
      </c>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v>872850.82000000007</v>
      </c>
      <c r="HK33" s="194">
        <v>666093.20000000007</v>
      </c>
      <c r="HL33" s="355">
        <v>702379.47000000009</v>
      </c>
      <c r="HM33" s="194">
        <v>539147.3899999999</v>
      </c>
      <c r="HN33" s="355">
        <v>373975.72000000003</v>
      </c>
      <c r="HO33" s="194">
        <v>250755.93</v>
      </c>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v>325100.66000000003</v>
      </c>
      <c r="HK34" s="194">
        <v>215568.21000000002</v>
      </c>
      <c r="HL34" s="355">
        <v>173192.85</v>
      </c>
      <c r="HM34" s="194">
        <v>158892.85</v>
      </c>
      <c r="HN34" s="355">
        <v>110747.95999999999</v>
      </c>
      <c r="HO34" s="194">
        <v>104140.95999999999</v>
      </c>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v>1714542.23</v>
      </c>
      <c r="HK35" s="194">
        <v>1321373.6299999999</v>
      </c>
      <c r="HL35" s="355">
        <v>615668.34</v>
      </c>
      <c r="HM35" s="194">
        <v>553904.90999999992</v>
      </c>
      <c r="HN35" s="355">
        <v>421713.22</v>
      </c>
      <c r="HO35" s="194">
        <v>380271.44</v>
      </c>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v>15236.75</v>
      </c>
      <c r="HK36" s="194">
        <v>15236.75</v>
      </c>
      <c r="HL36" s="355">
        <v>3159.25</v>
      </c>
      <c r="HM36" s="194">
        <v>3159.25</v>
      </c>
      <c r="HN36" s="355"/>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v>1163220.8199999998</v>
      </c>
      <c r="HK37" s="194">
        <v>1056369.1499999999</v>
      </c>
      <c r="HL37" s="355">
        <v>919000.42</v>
      </c>
      <c r="HM37" s="194">
        <v>835466.17</v>
      </c>
      <c r="HN37" s="355">
        <v>701907.11</v>
      </c>
      <c r="HO37" s="194">
        <v>625901.99</v>
      </c>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v>7995649.8300000019</v>
      </c>
      <c r="HK38" s="194">
        <v>6429091.1000000015</v>
      </c>
      <c r="HL38" s="355">
        <v>4197232.0299999993</v>
      </c>
      <c r="HM38" s="194">
        <v>3115529.2900000005</v>
      </c>
      <c r="HN38" s="355">
        <v>2760535.8399999994</v>
      </c>
      <c r="HO38" s="194">
        <v>2063603.4899999998</v>
      </c>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5952925.7000000002</v>
      </c>
      <c r="GY39" s="205">
        <f t="shared" si="174"/>
        <v>4968714.3899999997</v>
      </c>
      <c r="GZ39" s="204">
        <f t="shared" si="174"/>
        <v>7459381.3700000001</v>
      </c>
      <c r="HA39" s="205">
        <f t="shared" si="174"/>
        <v>6346913.96</v>
      </c>
      <c r="HB39" s="265"/>
      <c r="HC39" s="204">
        <f t="shared" ref="HC39:HH39" si="175">SUM(HC32:HC38)</f>
        <v>14051704.619999999</v>
      </c>
      <c r="HD39" s="205">
        <f t="shared" si="175"/>
        <v>11521799.389999999</v>
      </c>
      <c r="HE39" s="204">
        <f t="shared" si="175"/>
        <v>9705615.9200000018</v>
      </c>
      <c r="HF39" s="205">
        <f t="shared" si="175"/>
        <v>8313114.21</v>
      </c>
      <c r="HG39" s="204">
        <f t="shared" si="175"/>
        <v>8761044.4000000004</v>
      </c>
      <c r="HH39" s="205">
        <f t="shared" si="175"/>
        <v>7599596.0899999989</v>
      </c>
      <c r="HI39" s="265"/>
      <c r="HJ39" s="204">
        <f t="shared" ref="HJ39:HO39" si="176">SUM(HJ32:HJ38)</f>
        <v>12177217.910000002</v>
      </c>
      <c r="HK39" s="205">
        <f t="shared" si="176"/>
        <v>9794066.8400000017</v>
      </c>
      <c r="HL39" s="204">
        <f t="shared" si="176"/>
        <v>6630632.3599999994</v>
      </c>
      <c r="HM39" s="205">
        <f t="shared" si="176"/>
        <v>5226099.8600000003</v>
      </c>
      <c r="HN39" s="204">
        <f t="shared" si="176"/>
        <v>4379218.8499999996</v>
      </c>
      <c r="HO39" s="205">
        <f t="shared" si="176"/>
        <v>3435012.8099999996</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v>5898629.9399999995</v>
      </c>
      <c r="HK41" s="210">
        <v>4811259.4499999993</v>
      </c>
      <c r="HL41" s="356">
        <v>4130496.0499999993</v>
      </c>
      <c r="HM41" s="210">
        <v>3023120.1</v>
      </c>
      <c r="HN41" s="356">
        <v>3783872.9900000007</v>
      </c>
      <c r="HO41" s="210">
        <v>2930333.36</v>
      </c>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v>1507583.3800000001</v>
      </c>
      <c r="HK42" s="210">
        <v>1442704.05</v>
      </c>
      <c r="HL42" s="356">
        <v>260105.33000000002</v>
      </c>
      <c r="HM42" s="210">
        <v>247872.52000000002</v>
      </c>
      <c r="HN42" s="356">
        <v>214776.51</v>
      </c>
      <c r="HO42" s="210">
        <v>210261.03999999998</v>
      </c>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v>376035.42000000004</v>
      </c>
      <c r="HK43" s="210">
        <v>355360.78</v>
      </c>
      <c r="HL43" s="356">
        <v>235086.19</v>
      </c>
      <c r="HM43" s="210">
        <v>223262.8</v>
      </c>
      <c r="HN43" s="356">
        <v>151296.47</v>
      </c>
      <c r="HO43" s="210">
        <v>143278.78</v>
      </c>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v>585898.14</v>
      </c>
      <c r="HK44" s="210">
        <v>522867.29000000004</v>
      </c>
      <c r="HL44" s="356">
        <v>353469.3</v>
      </c>
      <c r="HM44" s="210">
        <v>320566.56</v>
      </c>
      <c r="HN44" s="356">
        <v>257319.26</v>
      </c>
      <c r="HO44" s="210">
        <v>209054.35</v>
      </c>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v>399352.1</v>
      </c>
      <c r="HK45" s="210">
        <v>394960.27999999997</v>
      </c>
      <c r="HL45" s="356">
        <v>71975.88</v>
      </c>
      <c r="HM45" s="210">
        <v>71947.290000000008</v>
      </c>
      <c r="HN45" s="356">
        <v>59231.06</v>
      </c>
      <c r="HO45" s="210">
        <v>56610.740000000005</v>
      </c>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v>23826.340000000004</v>
      </c>
      <c r="HK46" s="210">
        <v>23826.340000000004</v>
      </c>
      <c r="HL46" s="356">
        <v>15802.67</v>
      </c>
      <c r="HM46" s="210">
        <v>14330</v>
      </c>
      <c r="HN46" s="356">
        <v>7040.85</v>
      </c>
      <c r="HO46" s="210">
        <v>7040.85</v>
      </c>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v>135107.35999999999</v>
      </c>
      <c r="HK47" s="210">
        <v>51081.049999999996</v>
      </c>
      <c r="HL47" s="356">
        <v>101861.43</v>
      </c>
      <c r="HM47" s="210">
        <v>30410.120000000003</v>
      </c>
      <c r="HN47" s="356">
        <v>85962.559999999998</v>
      </c>
      <c r="HO47" s="210">
        <v>21092.51</v>
      </c>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4509208.05</v>
      </c>
      <c r="GY48" s="218">
        <f t="shared" si="216"/>
        <v>3875022.2199999997</v>
      </c>
      <c r="GZ48" s="217">
        <f t="shared" si="216"/>
        <v>5851431.2200000007</v>
      </c>
      <c r="HA48" s="218">
        <f t="shared" si="216"/>
        <v>4746197.1899999995</v>
      </c>
      <c r="HB48" s="265"/>
      <c r="HC48" s="217">
        <f t="shared" ref="HC48:HH48" si="217">SUM(HC41:HC47)</f>
        <v>8175385.4500000002</v>
      </c>
      <c r="HD48" s="218">
        <f t="shared" si="217"/>
        <v>6850465.1399999997</v>
      </c>
      <c r="HE48" s="217">
        <f t="shared" si="217"/>
        <v>9445267.6800000016</v>
      </c>
      <c r="HF48" s="218">
        <f t="shared" si="217"/>
        <v>8323971.1799999997</v>
      </c>
      <c r="HG48" s="217">
        <f t="shared" si="217"/>
        <v>7082660.0700000003</v>
      </c>
      <c r="HH48" s="218">
        <f t="shared" si="217"/>
        <v>6050516.5100000007</v>
      </c>
      <c r="HI48" s="265"/>
      <c r="HJ48" s="217">
        <f t="shared" ref="HJ48:HO48" si="218">SUM(HJ41:HJ47)</f>
        <v>8926432.6799999978</v>
      </c>
      <c r="HK48" s="218">
        <f t="shared" si="218"/>
        <v>7602059.2399999993</v>
      </c>
      <c r="HL48" s="217">
        <f t="shared" si="218"/>
        <v>5168796.8499999987</v>
      </c>
      <c r="HM48" s="218">
        <f t="shared" si="218"/>
        <v>3931509.39</v>
      </c>
      <c r="HN48" s="217">
        <f t="shared" si="218"/>
        <v>4559499.7</v>
      </c>
      <c r="HO48" s="218">
        <f t="shared" si="218"/>
        <v>3577671.63</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v>9446456.040000001</v>
      </c>
      <c r="HK50" s="223">
        <v>8473846.9800000004</v>
      </c>
      <c r="HL50" s="357">
        <v>6906185.0600000005</v>
      </c>
      <c r="HM50" s="223">
        <v>6227695.2299999995</v>
      </c>
      <c r="HN50" s="357">
        <v>3955032.4000000008</v>
      </c>
      <c r="HO50" s="223">
        <v>3478800.370000001</v>
      </c>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v>6010.0999999999995</v>
      </c>
      <c r="HM51" s="223">
        <v>6010.0999999999995</v>
      </c>
      <c r="HN51" s="357">
        <v>1560</v>
      </c>
      <c r="HO51" s="223">
        <v>760</v>
      </c>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v>9345622.2699999977</v>
      </c>
      <c r="HK52" s="223">
        <v>8133429.9499999974</v>
      </c>
      <c r="HL52" s="357">
        <v>2328408.0399999996</v>
      </c>
      <c r="HM52" s="223">
        <v>2228444.5099999998</v>
      </c>
      <c r="HN52" s="357">
        <v>4321285.8500000006</v>
      </c>
      <c r="HO52" s="223">
        <v>3557444.14</v>
      </c>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v>626427.49</v>
      </c>
      <c r="HK53" s="223">
        <v>478140.77000000008</v>
      </c>
      <c r="HL53" s="357">
        <v>196293.05</v>
      </c>
      <c r="HM53" s="223">
        <v>130597.74999999999</v>
      </c>
      <c r="HN53" s="357">
        <v>173098.46999999997</v>
      </c>
      <c r="HO53" s="223">
        <v>96609.219999999987</v>
      </c>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v>1839966.0999999999</v>
      </c>
      <c r="HK54" s="223">
        <v>1666902.74</v>
      </c>
      <c r="HL54" s="357">
        <v>1115224.23</v>
      </c>
      <c r="HM54" s="223">
        <v>918725.59</v>
      </c>
      <c r="HN54" s="357">
        <v>627563.16</v>
      </c>
      <c r="HO54" s="223">
        <v>524351.7699999999</v>
      </c>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v>6678389.7399999993</v>
      </c>
      <c r="HK55" s="223">
        <v>5928255.1799999988</v>
      </c>
      <c r="HL55" s="357">
        <v>1882110.5399999996</v>
      </c>
      <c r="HM55" s="223">
        <v>1725445.3899999997</v>
      </c>
      <c r="HN55" s="357">
        <v>1137540.4400000002</v>
      </c>
      <c r="HO55" s="223">
        <v>1128158.8500000001</v>
      </c>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11697317.439999998</v>
      </c>
      <c r="GY56" s="231">
        <f t="shared" si="253"/>
        <v>10757584.229999999</v>
      </c>
      <c r="GZ56" s="230">
        <f t="shared" si="253"/>
        <v>15485944.999999998</v>
      </c>
      <c r="HA56" s="231">
        <f t="shared" si="253"/>
        <v>14200780.449999999</v>
      </c>
      <c r="HB56" s="265"/>
      <c r="HC56" s="230">
        <f t="shared" ref="HC56:HH56" si="254">SUM(HC50:HC55)</f>
        <v>29357670.859999999</v>
      </c>
      <c r="HD56" s="231">
        <f t="shared" si="254"/>
        <v>26701200.560000002</v>
      </c>
      <c r="HE56" s="230">
        <f t="shared" si="254"/>
        <v>31838678.649999995</v>
      </c>
      <c r="HF56" s="231">
        <f t="shared" si="254"/>
        <v>29213233.760000002</v>
      </c>
      <c r="HG56" s="230">
        <f t="shared" si="254"/>
        <v>24923030.409999996</v>
      </c>
      <c r="HH56" s="231">
        <f t="shared" si="254"/>
        <v>22912013.140000001</v>
      </c>
      <c r="HI56" s="265"/>
      <c r="HJ56" s="230">
        <f t="shared" ref="HJ56:HO56" si="255">SUM(HJ50:HJ55)</f>
        <v>27936861.639999997</v>
      </c>
      <c r="HK56" s="231">
        <f t="shared" si="255"/>
        <v>24680575.619999997</v>
      </c>
      <c r="HL56" s="230">
        <f t="shared" si="255"/>
        <v>12434231.02</v>
      </c>
      <c r="HM56" s="231">
        <f t="shared" si="255"/>
        <v>11236918.57</v>
      </c>
      <c r="HN56" s="230">
        <f t="shared" si="255"/>
        <v>10216080.320000002</v>
      </c>
      <c r="HO56" s="231">
        <f t="shared" si="255"/>
        <v>8786124.3500000015</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v>9640978.2999999989</v>
      </c>
      <c r="HK58" s="236">
        <v>8818905.7899999991</v>
      </c>
      <c r="HL58" s="358">
        <v>5199645.93</v>
      </c>
      <c r="HM58" s="236">
        <v>4640512.07</v>
      </c>
      <c r="HN58" s="358">
        <v>3286402.9500000007</v>
      </c>
      <c r="HO58" s="236">
        <v>2915524.2600000007</v>
      </c>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v>104600.31</v>
      </c>
      <c r="HK59" s="236">
        <v>95966.98</v>
      </c>
      <c r="HL59" s="358">
        <v>41445.199999999997</v>
      </c>
      <c r="HM59" s="236">
        <v>35595.199999999997</v>
      </c>
      <c r="HN59" s="358">
        <v>54634.83</v>
      </c>
      <c r="HO59" s="236">
        <v>51731.5</v>
      </c>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v>2623094.5100000007</v>
      </c>
      <c r="HK61" s="236">
        <v>2583733.4200000004</v>
      </c>
      <c r="HL61" s="358">
        <v>851146.0900000002</v>
      </c>
      <c r="HM61" s="236">
        <v>831166.71000000008</v>
      </c>
      <c r="HN61" s="358">
        <v>290677.45</v>
      </c>
      <c r="HO61" s="236">
        <v>274782.03000000003</v>
      </c>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v>1074155</v>
      </c>
      <c r="HK62" s="236">
        <v>1008078.16</v>
      </c>
      <c r="HL62" s="358">
        <v>543462.93000000005</v>
      </c>
      <c r="HM62" s="236">
        <v>507283.56</v>
      </c>
      <c r="HN62" s="358">
        <v>291317.39999999997</v>
      </c>
      <c r="HO62" s="236">
        <v>270738.51</v>
      </c>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4144440.8099999991</v>
      </c>
      <c r="GY63" s="244">
        <f t="shared" si="290"/>
        <v>3561275.4799999995</v>
      </c>
      <c r="GZ63" s="243">
        <f t="shared" si="290"/>
        <v>4421038.4000000004</v>
      </c>
      <c r="HA63" s="244">
        <f t="shared" si="290"/>
        <v>3731706.0600000005</v>
      </c>
      <c r="HB63" s="265"/>
      <c r="HC63" s="243">
        <f t="shared" ref="HC63:HH63" si="291">SUM(HC58:HC62)</f>
        <v>12309773.310000001</v>
      </c>
      <c r="HD63" s="244">
        <f t="shared" si="291"/>
        <v>11306418.33</v>
      </c>
      <c r="HE63" s="243">
        <f t="shared" si="291"/>
        <v>18007206.669999998</v>
      </c>
      <c r="HF63" s="244">
        <f t="shared" si="291"/>
        <v>17198930.149999999</v>
      </c>
      <c r="HG63" s="243">
        <f t="shared" si="291"/>
        <v>14945158</v>
      </c>
      <c r="HH63" s="244">
        <f t="shared" si="291"/>
        <v>13658061.049999999</v>
      </c>
      <c r="HI63" s="265"/>
      <c r="HJ63" s="243">
        <f t="shared" ref="HJ63:HO63" si="292">SUM(HJ58:HJ62)</f>
        <v>13442828.120000001</v>
      </c>
      <c r="HK63" s="244">
        <f t="shared" si="292"/>
        <v>12506684.35</v>
      </c>
      <c r="HL63" s="243">
        <f t="shared" si="292"/>
        <v>6635700.1499999994</v>
      </c>
      <c r="HM63" s="244">
        <f t="shared" si="292"/>
        <v>6014557.54</v>
      </c>
      <c r="HN63" s="243">
        <f t="shared" si="292"/>
        <v>3923032.6300000008</v>
      </c>
      <c r="HO63" s="244">
        <f t="shared" si="292"/>
        <v>3512776.3000000007</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73383057.989999995</v>
      </c>
      <c r="GY65" s="282">
        <f t="shared" si="320"/>
        <v>64230978.00999999</v>
      </c>
      <c r="GZ65" s="250">
        <f t="shared" si="320"/>
        <v>93605871.579999998</v>
      </c>
      <c r="HA65" s="282">
        <f t="shared" si="320"/>
        <v>82096763.209999993</v>
      </c>
      <c r="HB65" s="265"/>
      <c r="HC65" s="250">
        <f t="shared" ref="HC65:HH65" si="321">HC11+HC18+HC30+HC39+HC48+HC56+HC63</f>
        <v>154008974.25</v>
      </c>
      <c r="HD65" s="282">
        <f t="shared" si="321"/>
        <v>135285973.15000001</v>
      </c>
      <c r="HE65" s="250">
        <f t="shared" si="321"/>
        <v>156338999.27000001</v>
      </c>
      <c r="HF65" s="282">
        <f t="shared" si="321"/>
        <v>141521146.08999997</v>
      </c>
      <c r="HG65" s="250">
        <f t="shared" si="321"/>
        <v>139794495.70999998</v>
      </c>
      <c r="HH65" s="282">
        <f t="shared" si="321"/>
        <v>125686284.76000001</v>
      </c>
      <c r="HI65" s="265"/>
      <c r="HJ65" s="250">
        <f t="shared" ref="HJ65:HO65" si="322">HJ11+HJ18+HJ30+HJ39+HJ48+HJ56+HJ63</f>
        <v>147706462.10999998</v>
      </c>
      <c r="HK65" s="282">
        <f t="shared" si="322"/>
        <v>126611659.35999998</v>
      </c>
      <c r="HL65" s="250">
        <f t="shared" si="322"/>
        <v>86769212.769999996</v>
      </c>
      <c r="HM65" s="282">
        <f t="shared" si="322"/>
        <v>74980811.600000009</v>
      </c>
      <c r="HN65" s="250">
        <f t="shared" si="322"/>
        <v>63895534.110000007</v>
      </c>
      <c r="HO65" s="282">
        <f t="shared" si="322"/>
        <v>54276702.060000002</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0"/>
      <c r="BP68" s="360"/>
      <c r="BQ68" s="264"/>
      <c r="BR68" s="368"/>
      <c r="BS68" s="360"/>
      <c r="BT68" s="368"/>
      <c r="BU68" s="360"/>
      <c r="BV68" s="368"/>
      <c r="BW68" s="360"/>
      <c r="BX68" s="368">
        <f t="shared" si="327"/>
        <v>50894314.599999994</v>
      </c>
      <c r="BY68" s="360">
        <f t="shared" ref="BY68:CI68" si="328">BY65+BY67</f>
        <v>89088079.549999982</v>
      </c>
      <c r="BZ68" s="368"/>
      <c r="CA68" s="360">
        <f t="shared" si="328"/>
        <v>95474295.940000013</v>
      </c>
      <c r="CB68" s="368"/>
      <c r="CC68" s="360">
        <f t="shared" si="328"/>
        <v>92576175.939999998</v>
      </c>
      <c r="CD68" s="368"/>
      <c r="CE68" s="360">
        <f t="shared" si="328"/>
        <v>85366820.030000001</v>
      </c>
      <c r="CF68" s="368"/>
      <c r="CG68" s="360">
        <f t="shared" si="328"/>
        <v>52069736.849999994</v>
      </c>
      <c r="CH68" s="368"/>
      <c r="CI68" s="360">
        <f t="shared" si="328"/>
        <v>39614318.599999994</v>
      </c>
      <c r="CJ68" s="368"/>
      <c r="CK68" s="265"/>
      <c r="CL68" s="360">
        <f t="shared" ref="CL68:CN68" si="329">CL65+CL67</f>
        <v>47088622.449999988</v>
      </c>
      <c r="CM68" s="368"/>
      <c r="CN68" s="360">
        <f t="shared" si="329"/>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1">
        <f>+DD68-DD70</f>
        <v>-339508.15999998152</v>
      </c>
    </row>
  </sheetData>
  <mergeCells count="120">
    <mergeCell ref="FN4:FO4"/>
    <mergeCell ref="FN3:GN3"/>
    <mergeCell ref="FP4:FQ4"/>
    <mergeCell ref="FR4:FS4"/>
    <mergeCell ref="FU4:FV4"/>
    <mergeCell ref="FW4:FX4"/>
    <mergeCell ref="FY4:FZ4"/>
    <mergeCell ref="GB4:GC4"/>
    <mergeCell ref="GD4:GE4"/>
    <mergeCell ref="GF4:GG4"/>
    <mergeCell ref="GI4:GJ4"/>
    <mergeCell ref="GK4:GL4"/>
    <mergeCell ref="GM4:GN4"/>
    <mergeCell ref="DK3:EK3"/>
    <mergeCell ref="EJ4:EK4"/>
    <mergeCell ref="DY4:DZ4"/>
    <mergeCell ref="DT4:DU4"/>
    <mergeCell ref="DO4:DP4"/>
    <mergeCell ref="DK4:DL4"/>
    <mergeCell ref="DV4:DW4"/>
    <mergeCell ref="DR4:DS4"/>
    <mergeCell ref="DM4:DN4"/>
    <mergeCell ref="EA4:EB4"/>
    <mergeCell ref="EC4:ED4"/>
    <mergeCell ref="EF4:EG4"/>
    <mergeCell ref="EH4:EI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EM3:FM3"/>
    <mergeCell ref="EM4:EN4"/>
    <mergeCell ref="EO4:EP4"/>
    <mergeCell ref="EQ4:ER4"/>
    <mergeCell ref="ET4:EU4"/>
    <mergeCell ref="EV4:EW4"/>
    <mergeCell ref="EX4:EY4"/>
    <mergeCell ref="FA4:FB4"/>
    <mergeCell ref="FC4:FD4"/>
    <mergeCell ref="FE4:FF4"/>
    <mergeCell ref="FH4:FI4"/>
    <mergeCell ref="FJ4:FK4"/>
    <mergeCell ref="FL4:FM4"/>
    <mergeCell ref="GO3:HO3"/>
    <mergeCell ref="GO4:GP4"/>
    <mergeCell ref="GQ4:GR4"/>
    <mergeCell ref="GS4:GT4"/>
    <mergeCell ref="GV4:GW4"/>
    <mergeCell ref="GX4:GY4"/>
    <mergeCell ref="GZ4:HA4"/>
    <mergeCell ref="HC4:HD4"/>
    <mergeCell ref="HE4:HF4"/>
    <mergeCell ref="HG4:HH4"/>
    <mergeCell ref="HJ4:HK4"/>
    <mergeCell ref="HL4:HM4"/>
    <mergeCell ref="HN4:HO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abSelected="1" topLeftCell="A3" workbookViewId="0">
      <selection activeCell="R30" sqref="R30"/>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0" t="s">
        <v>2</v>
      </c>
      <c r="B2" s="420"/>
      <c r="C2" s="420"/>
      <c r="D2" s="420"/>
      <c r="E2" s="420"/>
      <c r="F2" s="420"/>
      <c r="G2" s="420"/>
      <c r="H2" s="420"/>
      <c r="I2" s="420"/>
      <c r="J2" s="420"/>
    </row>
    <row r="3" spans="1:20" ht="16.5">
      <c r="A3" s="420" t="s">
        <v>3</v>
      </c>
      <c r="B3" s="420"/>
      <c r="C3" s="420"/>
      <c r="D3" s="420"/>
      <c r="E3" s="420"/>
      <c r="F3" s="420"/>
      <c r="G3" s="420"/>
      <c r="H3" s="420"/>
      <c r="I3" s="420"/>
      <c r="J3" s="420"/>
    </row>
    <row r="4" spans="1:20" ht="16.5">
      <c r="A4" s="420" t="s">
        <v>211</v>
      </c>
      <c r="B4" s="420"/>
      <c r="C4" s="420"/>
      <c r="D4" s="420"/>
      <c r="E4" s="420"/>
      <c r="F4" s="420"/>
      <c r="G4" s="420"/>
      <c r="H4" s="420"/>
      <c r="I4" s="420"/>
      <c r="J4" s="420"/>
    </row>
    <row r="5" spans="1:20" ht="16.5">
      <c r="A5" s="420" t="s">
        <v>268</v>
      </c>
      <c r="B5" s="420"/>
      <c r="C5" s="420"/>
      <c r="D5" s="420"/>
      <c r="E5" s="420"/>
      <c r="F5" s="420"/>
      <c r="G5" s="420"/>
      <c r="H5" s="420"/>
      <c r="I5" s="420"/>
      <c r="J5" s="420"/>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270</v>
      </c>
      <c r="B10" s="112"/>
      <c r="C10" s="112">
        <f>'FY16 to FY24'!B115</f>
        <v>167247.79</v>
      </c>
      <c r="D10" s="112">
        <f>'FY16 to FY24'!C115</f>
        <v>78112.51999999999</v>
      </c>
      <c r="E10" s="112">
        <f>'FY16 to FY24'!D115</f>
        <v>461508.19999999995</v>
      </c>
      <c r="F10" s="112">
        <f>'FY16 to FY24'!E115</f>
        <v>87455.79</v>
      </c>
      <c r="G10" s="112">
        <f>'FY16 to FY24'!F115</f>
        <v>74598.38</v>
      </c>
      <c r="H10" s="112">
        <f>'FY16 to FY24'!G115</f>
        <v>145836.59</v>
      </c>
      <c r="I10" s="112">
        <f>'FY16 to FY24'!H115</f>
        <v>76666.47</v>
      </c>
      <c r="J10" s="112">
        <f>SUM(C10:I10)</f>
        <v>1091425.74</v>
      </c>
      <c r="K10" s="29"/>
      <c r="L10" s="29"/>
      <c r="M10" s="31"/>
    </row>
    <row r="11" spans="1:20" ht="16.5">
      <c r="A11" s="376"/>
      <c r="B11" s="112"/>
      <c r="C11" s="112"/>
      <c r="D11" s="112"/>
      <c r="E11" s="112"/>
      <c r="F11" s="112"/>
      <c r="G11" s="112"/>
      <c r="H11" s="112"/>
      <c r="I11" s="112"/>
      <c r="J11" s="112"/>
      <c r="K11" s="29"/>
      <c r="L11" s="29"/>
    </row>
    <row r="12" spans="1:20" ht="16.5">
      <c r="A12" s="376" t="s">
        <v>271</v>
      </c>
      <c r="B12" s="112"/>
      <c r="C12" s="112">
        <f>'FY16 to FY24'!B130</f>
        <v>165244.41</v>
      </c>
      <c r="D12" s="112">
        <f>'FY16 to FY24'!C130</f>
        <v>67268.91</v>
      </c>
      <c r="E12" s="112">
        <f>'FY16 to FY24'!D130</f>
        <v>457064.49999999988</v>
      </c>
      <c r="F12" s="112">
        <f>'FY16 to FY24'!E130</f>
        <v>64396.82</v>
      </c>
      <c r="G12" s="112">
        <f>'FY16 to FY24'!F130</f>
        <v>61803.54</v>
      </c>
      <c r="H12" s="112">
        <f>'FY16 to FY24'!G130</f>
        <v>176160.58999999997</v>
      </c>
      <c r="I12" s="112">
        <f>'FY16 to FY24'!H130</f>
        <v>70334.03</v>
      </c>
      <c r="J12" s="112">
        <f>SUM(C12:I12)</f>
        <v>1062272.7999999998</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-1.1978514035970248E-2</v>
      </c>
      <c r="D14" s="120">
        <f t="shared" ref="D14:J14" si="0">(D12-D10)/D10</f>
        <v>-0.13882038372337735</v>
      </c>
      <c r="E14" s="120">
        <f t="shared" si="0"/>
        <v>-9.6286479850197036E-3</v>
      </c>
      <c r="F14" s="120">
        <f t="shared" si="0"/>
        <v>-0.26366430398719165</v>
      </c>
      <c r="G14" s="120">
        <f t="shared" si="0"/>
        <v>-0.1715163251534417</v>
      </c>
      <c r="H14" s="120">
        <f t="shared" si="0"/>
        <v>0.20793135659576223</v>
      </c>
      <c r="I14" s="120">
        <f t="shared" si="0"/>
        <v>-8.2597255358176816E-2</v>
      </c>
      <c r="J14" s="120">
        <f t="shared" si="0"/>
        <v>-2.6710878194974745E-2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272</v>
      </c>
      <c r="B19" s="112"/>
      <c r="C19" s="112">
        <f>SUM('FY16 to FY24'!B110:B115)</f>
        <v>2801554.34</v>
      </c>
      <c r="D19" s="112">
        <f>SUM('FY16 to FY24'!C110:C115)</f>
        <v>513240.43999999994</v>
      </c>
      <c r="E19" s="112">
        <f>SUM('FY16 to FY24'!D110:D115)</f>
        <v>4403675.3</v>
      </c>
      <c r="F19" s="112">
        <f>SUM('FY16 to FY24'!E110:E115)</f>
        <v>908089.96</v>
      </c>
      <c r="G19" s="112">
        <f>SUM('FY16 to FY24'!F110:F115)</f>
        <v>724616.29999999993</v>
      </c>
      <c r="H19" s="112">
        <f>SUM('FY16 to FY24'!G110:G115)</f>
        <v>2261084.4499999997</v>
      </c>
      <c r="I19" s="112">
        <f>SUM('FY16 to FY24'!H110:H115)</f>
        <v>1339946.1299999999</v>
      </c>
      <c r="J19" s="112">
        <f>SUM(C19:I19)</f>
        <v>12952206.919999998</v>
      </c>
      <c r="K19" s="30"/>
      <c r="L19" s="29"/>
    </row>
    <row r="20" spans="1:12" ht="16.5">
      <c r="A20" s="111"/>
      <c r="B20" s="112"/>
      <c r="C20" s="112"/>
      <c r="D20" s="112"/>
      <c r="E20" s="112"/>
      <c r="F20" s="112"/>
      <c r="G20" s="112"/>
      <c r="H20" s="112"/>
      <c r="I20" s="112"/>
      <c r="J20" s="112"/>
      <c r="K20" s="30"/>
      <c r="L20" s="29"/>
    </row>
    <row r="21" spans="1:12" ht="16.5">
      <c r="A21" s="111" t="s">
        <v>273</v>
      </c>
      <c r="B21" s="109"/>
      <c r="C21" s="347">
        <f>'FY16 to FY24'!B137</f>
        <v>2723280.4100000006</v>
      </c>
      <c r="D21" s="347">
        <f>'FY16 to FY24'!C137</f>
        <v>528141.08000000007</v>
      </c>
      <c r="E21" s="347">
        <f>'FY16 to FY24'!D137</f>
        <v>4525801.03</v>
      </c>
      <c r="F21" s="347">
        <f>'FY16 to FY24'!E137</f>
        <v>929842.5</v>
      </c>
      <c r="G21" s="347">
        <f>'FY16 to FY24'!F137</f>
        <v>737653.2300000001</v>
      </c>
      <c r="H21" s="347">
        <f>'FY16 to FY24'!G137</f>
        <v>2474261.9</v>
      </c>
      <c r="I21" s="347">
        <f>'FY16 to FY24'!H137</f>
        <v>1291079.8699999999</v>
      </c>
      <c r="J21" s="112">
        <f>SUM(C21:I21)</f>
        <v>13210060.020000001</v>
      </c>
    </row>
    <row r="22" spans="1:12" ht="16.5">
      <c r="A22" s="109"/>
      <c r="B22" s="109"/>
      <c r="C22" s="346"/>
      <c r="D22" s="346"/>
      <c r="E22" s="346"/>
      <c r="F22" s="346"/>
      <c r="G22" s="346"/>
      <c r="H22" s="346"/>
      <c r="I22" s="346"/>
      <c r="J22" s="346"/>
    </row>
    <row r="23" spans="1:12" ht="16.5">
      <c r="A23" s="116" t="s">
        <v>208</v>
      </c>
      <c r="B23" s="117"/>
      <c r="C23" s="120">
        <f t="shared" ref="C23:J23" si="1">(C21-C19)/C19</f>
        <v>-2.7939465204162073E-2</v>
      </c>
      <c r="D23" s="120">
        <f t="shared" si="1"/>
        <v>2.9032474525974867E-2</v>
      </c>
      <c r="E23" s="120">
        <f t="shared" si="1"/>
        <v>2.7732682743434888E-2</v>
      </c>
      <c r="F23" s="120">
        <f t="shared" si="1"/>
        <v>2.3954168593605021E-2</v>
      </c>
      <c r="G23" s="120">
        <f t="shared" si="1"/>
        <v>1.799149425702978E-2</v>
      </c>
      <c r="H23" s="120">
        <f t="shared" si="1"/>
        <v>9.4281064999584691E-2</v>
      </c>
      <c r="I23" s="120">
        <f t="shared" si="1"/>
        <v>-3.6468824310123583E-2</v>
      </c>
      <c r="J23" s="120">
        <f t="shared" si="1"/>
        <v>1.9908043593856003E-2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274</v>
      </c>
      <c r="B27" s="112"/>
      <c r="C27" s="347">
        <f>SUM((C19*1.05))</f>
        <v>2941632.057</v>
      </c>
      <c r="D27" s="347">
        <f t="shared" ref="D27:I27" si="2">SUM((D19*1.05))</f>
        <v>538902.46199999994</v>
      </c>
      <c r="E27" s="347">
        <f t="shared" si="2"/>
        <v>4623859.0650000004</v>
      </c>
      <c r="F27" s="347">
        <f t="shared" si="2"/>
        <v>953494.45799999998</v>
      </c>
      <c r="G27" s="347">
        <f t="shared" si="2"/>
        <v>760847.11499999999</v>
      </c>
      <c r="H27" s="347">
        <f t="shared" si="2"/>
        <v>2374138.6724999999</v>
      </c>
      <c r="I27" s="347">
        <f t="shared" si="2"/>
        <v>1406943.4364999998</v>
      </c>
      <c r="J27" s="347">
        <f>SUM((J19*1.05))</f>
        <v>13599817.265999999</v>
      </c>
      <c r="K27" s="29"/>
      <c r="L27" s="29"/>
    </row>
    <row r="28" spans="1:12" ht="16.5">
      <c r="A28" s="113"/>
      <c r="B28" s="112"/>
      <c r="C28" s="112"/>
      <c r="D28" s="112"/>
      <c r="E28" s="112"/>
      <c r="F28" s="112"/>
      <c r="G28" s="112"/>
      <c r="H28" s="112"/>
      <c r="I28" s="112"/>
      <c r="J28" s="112"/>
      <c r="K28" s="29"/>
      <c r="L28" s="29"/>
    </row>
    <row r="29" spans="1:12" ht="16.5">
      <c r="A29" s="113" t="s">
        <v>275</v>
      </c>
      <c r="B29" s="112"/>
      <c r="C29" s="347">
        <f>C21</f>
        <v>2723280.4100000006</v>
      </c>
      <c r="D29" s="347">
        <f t="shared" ref="D29:J29" si="3">D21</f>
        <v>528141.08000000007</v>
      </c>
      <c r="E29" s="347">
        <f t="shared" si="3"/>
        <v>4525801.03</v>
      </c>
      <c r="F29" s="347">
        <f t="shared" si="3"/>
        <v>929842.5</v>
      </c>
      <c r="G29" s="347">
        <f t="shared" si="3"/>
        <v>737653.2300000001</v>
      </c>
      <c r="H29" s="347">
        <f t="shared" si="3"/>
        <v>2474261.9</v>
      </c>
      <c r="I29" s="347">
        <f t="shared" si="3"/>
        <v>1291079.8699999999</v>
      </c>
      <c r="J29" s="347">
        <f t="shared" si="3"/>
        <v>13210060.020000001</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-218351.64699999942</v>
      </c>
      <c r="D31" s="336">
        <f t="shared" si="4"/>
        <v>-10761.381999999867</v>
      </c>
      <c r="E31" s="336">
        <f t="shared" si="4"/>
        <v>-98058.035000000149</v>
      </c>
      <c r="F31" s="336">
        <f t="shared" si="4"/>
        <v>-23651.957999999984</v>
      </c>
      <c r="G31" s="336">
        <f t="shared" si="4"/>
        <v>-23193.884999999893</v>
      </c>
      <c r="H31" s="336">
        <f t="shared" si="4"/>
        <v>100123.22750000004</v>
      </c>
      <c r="I31" s="336">
        <f t="shared" si="4"/>
        <v>-115863.56649999996</v>
      </c>
      <c r="J31" s="336">
        <f t="shared" si="4"/>
        <v>-389757.24599999748</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2024-01-17T16:15:06Z</dcterms:modified>
</cp:coreProperties>
</file>