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2. August 2023\"/>
    </mc:Choice>
  </mc:AlternateContent>
  <xr:revisionPtr revIDLastSave="0" documentId="8_{36720FC8-6F15-4017-B438-BA41FAD69B44}"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4" l="1"/>
  <c r="G9" i="4"/>
  <c r="C29" i="3"/>
  <c r="C27" i="3"/>
  <c r="C21" i="3"/>
  <c r="D19" i="3"/>
  <c r="E19" i="3"/>
  <c r="F19" i="3"/>
  <c r="G19" i="3"/>
  <c r="H19" i="3"/>
  <c r="I19" i="3"/>
  <c r="C19" i="3"/>
  <c r="D12" i="3"/>
  <c r="E12" i="3"/>
  <c r="F12" i="3"/>
  <c r="G12" i="3"/>
  <c r="H12" i="3"/>
  <c r="I12" i="3"/>
  <c r="D10" i="3"/>
  <c r="E10" i="3"/>
  <c r="F10" i="3"/>
  <c r="G10" i="3"/>
  <c r="H10" i="3"/>
  <c r="I10" i="3"/>
  <c r="C12" i="3"/>
  <c r="C10" i="3"/>
  <c r="I9" i="2"/>
  <c r="I10" i="2"/>
  <c r="I11" i="2"/>
  <c r="I12" i="2"/>
  <c r="I13" i="2"/>
  <c r="I14" i="2"/>
  <c r="I15" i="2"/>
  <c r="I16" i="2"/>
  <c r="I17" i="2"/>
  <c r="I18" i="2"/>
  <c r="I19" i="2"/>
  <c r="I8" i="2" l="1"/>
  <c r="B123" i="1" l="1"/>
  <c r="C125" i="1"/>
  <c r="D125" i="1"/>
  <c r="E125" i="1"/>
  <c r="F125" i="1"/>
  <c r="G125" i="1"/>
  <c r="H125" i="1"/>
  <c r="C126" i="1"/>
  <c r="D126" i="1"/>
  <c r="D137" i="1" s="1"/>
  <c r="E21" i="3" s="1"/>
  <c r="E126" i="1"/>
  <c r="F126" i="1"/>
  <c r="G126" i="1"/>
  <c r="H126" i="1"/>
  <c r="C127" i="1"/>
  <c r="D127" i="1"/>
  <c r="E127" i="1"/>
  <c r="F127" i="1"/>
  <c r="G127" i="1"/>
  <c r="H127" i="1"/>
  <c r="C128" i="1"/>
  <c r="D128" i="1"/>
  <c r="J128" i="1" s="1"/>
  <c r="E128" i="1"/>
  <c r="F128" i="1"/>
  <c r="G128" i="1"/>
  <c r="H128" i="1"/>
  <c r="C129" i="1"/>
  <c r="J129" i="1" s="1"/>
  <c r="D129" i="1"/>
  <c r="E129" i="1"/>
  <c r="F129" i="1"/>
  <c r="G129" i="1"/>
  <c r="H129" i="1"/>
  <c r="C130" i="1"/>
  <c r="D130" i="1"/>
  <c r="E130" i="1"/>
  <c r="J130" i="1" s="1"/>
  <c r="F130" i="1"/>
  <c r="G130" i="1"/>
  <c r="H130" i="1"/>
  <c r="C131" i="1"/>
  <c r="D131" i="1"/>
  <c r="J131" i="1" s="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H137" i="1" l="1"/>
  <c r="I21" i="3" s="1"/>
  <c r="C137" i="1"/>
  <c r="D21" i="3" s="1"/>
  <c r="E137" i="1"/>
  <c r="F21" i="3" s="1"/>
  <c r="F137" i="1"/>
  <c r="G21" i="3" s="1"/>
  <c r="B137" i="1"/>
  <c r="G137" i="1"/>
  <c r="H21" i="3" s="1"/>
  <c r="J133" i="1"/>
  <c r="J126" i="1"/>
  <c r="J132" i="1"/>
  <c r="J127" i="1"/>
  <c r="J125" i="1"/>
  <c r="J137" i="1" s="1"/>
  <c r="B138" i="1" l="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H65" i="8" s="1"/>
  <c r="HG11" i="8"/>
  <c r="HG65" i="8" s="1"/>
  <c r="HF11" i="8"/>
  <c r="HE11" i="8"/>
  <c r="HD11" i="8"/>
  <c r="HC11" i="8"/>
  <c r="HA11" i="8"/>
  <c r="GZ11" i="8"/>
  <c r="GY11" i="8"/>
  <c r="GX11" i="8"/>
  <c r="GW11" i="8"/>
  <c r="GW65" i="8" s="1"/>
  <c r="GV11" i="8"/>
  <c r="GV65" i="8" s="1"/>
  <c r="GT11" i="8"/>
  <c r="GS11" i="8"/>
  <c r="GR11" i="8"/>
  <c r="GQ11" i="8"/>
  <c r="GP11" i="8"/>
  <c r="GO11" i="8"/>
  <c r="HE65" i="8" l="1"/>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<sst xmlns="http://schemas.openxmlformats.org/spreadsheetml/2006/main" count="535" uniqueCount="276">
  <si>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</si>
  <si>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</si>
  <si>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</si>
  <si>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</si>
  <si>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</si>
  <si>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</si>
  <si>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</si>
  <si>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</si>
  <si>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</si>
  <si>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</si>
  <si>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</si>
  <si>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</si>
  <si>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</si>
  <si>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</si>
  <si>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</si>
  <si>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</si>
  <si>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</si>
  <si>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</si>
  <si>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</si>
  <si>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</si>
  <si>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</si>
  <si>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</si>
  <si>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</si>
  <si>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</si>
  <si>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</si>
  <si>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</si>
  <si>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</si>
  <si>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</si>
  <si>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</si>
  <si>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</si>
  <si>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</si>
  <si>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</si>
  <si>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</si>
  <si>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</si>
  <si>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</si>
  <si>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</si>
  <si>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</si>
  <si>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</si>
  <si>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</si>
  <si>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</si>
  <si>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</si>
  <si>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</si>
  <si>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</si>
  <si>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</si>
  <si>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</si>
  <si>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</si>
  <si>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</si>
  <si>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</si>
  <si>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</si>
  <si>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</si>
  <si>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</si>
  <si>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</si>
  <si>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</si>
  <si>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</si>
  <si>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</si>
  <si>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</si>
  <si>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</si>
  <si>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</si>
  <si>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</si>
  <si>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</si>
  <si>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</si>
  <si>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</si>
  <si>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</si>
  <si>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</si>
  <si>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</si>
  <si>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</si>
  <si>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</si>
  <si>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</si>
  <si>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</si>
  <si>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</si>
  <si>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</si>
  <si>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</si>
  <si>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</si>
  <si>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</si>
  <si>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</si>
  <si>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</si>
  <si>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</si>
  <si>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</si>
  <si>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</si>
  <si>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</si>
  <si>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</si>
  <si>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</si>
  <si>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</si>
  <si>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</si>
  <si>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</si>
  <si>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</si>
  <si>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</si>
  <si>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</si>
  <si>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</si>
  <si>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</si>
  <si>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</si>
  <si>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</si>
  <si>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</si>
  <si>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</si>
  <si>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</si>
  <si>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</si>
  <si>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</si>
  <si>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</si>
  <si>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</si>
  <si>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</si>
  <si>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</si>
  <si>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</si>
  <si>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</si>
  <si>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</si>
  <si>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</si>
  <si>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</si>
  <si>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</si>
  <si>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</si>
  <si>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</si>
  <si>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</si>
  <si>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</si>
  <si>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</si>
  <si>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</si>
  <si>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</si>
  <si>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</si>
  <si>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</si>
  <si>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</si>
  <si>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</si>
  <si>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</si>
  <si>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</si>
  <si>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</si>
  <si>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</si>
  <si>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</si>
  <si>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</si>
  <si>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</si>
  <si>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</si>
  <si>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</si>
  <si>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</si>
  <si>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</si>
  <si>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</si>
  <si>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</si>
  <si>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</si>
  <si>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</si>
  <si>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</si>
  <si>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</si>
  <si>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</si>
  <si>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</si>
  <si>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</si>
  <si>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</si>
  <si>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</si>
  <si>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</si>
  <si>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</si>
  <si>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</si>
  <si>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</si>
  <si>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</si>
  <si>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</si>
  <si>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</si>
  <si>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</si>
  <si>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</si>
  <si>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</si>
  <si>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</si>
  <si>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</si>
  <si>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</si>
  <si>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</si>
  <si>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</si>
  <si>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</si>
  <si>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</si>
  <si>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</si>
  <si>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</si>
  <si>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</si>
  <si>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</si>
  <si>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</si>
  <si>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</si>
  <si>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</si>
  <si>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</si>
  <si>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</si>
  <si>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</si>
  <si>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</si>
  <si>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</si>
  <si>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</si>
  <si>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</si>
  <si>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</si>
  <si>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</si>
  <si>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</si>
  <si>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</si>
  <si>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</si>
  <si>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</si>
  <si>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</si>
  <si>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</si>
  <si>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</si>
  <si>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</si>
  <si>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</si>
  <si>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</si>
  <si>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</si>
  <si>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</si>
  <si>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</si>
  <si>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</si>
  <si>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</si>
  <si>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</si>
  <si>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</si>
  <si>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</si>
  <si>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</si>
  <si>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</si>
  <si>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</si>
  <si>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</si>
  <si>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</si>
  <si>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</si>
  <si>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</si>
  <si>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</si>
  <si>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</si>
  <si>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</si>
  <si>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</si>
  <si>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</si>
  <si>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</si>
  <si>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</si>
  <si>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</si>
  <si>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</si>
  <si>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</si>
  <si>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</si>
  <si>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</si>
  <si>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</si>
  <si>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</si>
  <si>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</si>
  <si>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</si>
  <si>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</si>
  <si>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</si>
  <si>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</si>
  <si>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</si>
  <si>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</si>
  <si>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</si>
  <si>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</si>
  <si>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</si>
  <si>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</si>
  <si>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</si>
  <si>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</si>
  <si>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</si>
  <si>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</si>
  <si>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</si>
  <si>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</si>
  <si>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</si>
  <si>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</si>
  <si>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</si>
  <si>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</si>
  <si>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</si>
  <si>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</si>
  <si>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</si>
  <si>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</si>
  <si>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</si>
  <si>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</si>
  <si>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</si>
  <si>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</si>
  <si>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</si>
  <si>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</si>
  <si>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</si>
  <si>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</si>
  <si>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</si>
  <si>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</si>
  <si>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</si>
  <si>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</si>
  <si>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</si>
  <si>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</si>
  <si>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</si>
  <si>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</si>
  <si>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</si>
  <si>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</si>
  <si>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</si>
  <si>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</si>
  <si>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</si>
  <si>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</si>
  <si>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</si>
  <si>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</si>
  <si>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</si>
  <si>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</si>
  <si>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</si>
  <si>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</si>
  <si>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</si>
  <si>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</si>
  <si>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</si>
  <si>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</si>
  <si>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*PROJECTED JUL 2023 -JUN 2024</t>
  </si>
  <si>
    <t>ACTUAL JUL 2023 - JUN 2024</t>
  </si>
  <si>
    <t>*YEAR TO DATE PROJECTIONS BASED ON FY24 ACTUAL RECEIPTS PLUS 5% GROWTH ESTIMATE</t>
  </si>
  <si>
    <t>Aug FY23</t>
  </si>
  <si>
    <t>Aug FY24</t>
  </si>
  <si>
    <t>July - Aug FY 23</t>
  </si>
  <si>
    <t>July - Aug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</si>
</sst>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2" xfId="1" applyFont="1" applyBorder="1"/>
    <xf numFmtId="43" fontId="0" fillId="0" borderId="5"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17" fontId="17" fillId="6" borderId="43" xfId="0" applyNumberFormat="1" applyFont="1" applyFill="1" applyBorder="1" applyAlignment="1">
      <alignment horizont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I10" sqref="I10"/>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c r="F13" s="130"/>
      <c r="G13" s="296">
        <f>(E13-C13)/C13</f>
        <v>-1</v>
      </c>
      <c r="H13" s="297"/>
      <c r="I13" s="298">
        <f>(M13-K13)/K13</f>
        <v>-0.30071047234662307</v>
      </c>
      <c r="J13" s="32"/>
      <c r="K13" s="313">
        <f>SUM(C9:C13)</f>
        <v>7948680.9399999995</v>
      </c>
      <c r="L13" s="137"/>
      <c r="M13" s="310">
        <f>SUM(E$9:E13)</f>
        <v>5558429.3399999999</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c r="F15" s="130"/>
      <c r="G15" s="296">
        <f>(E15-C15)/C15</f>
        <v>-1</v>
      </c>
      <c r="H15" s="297"/>
      <c r="I15" s="298">
        <f>(M15-K15)/K15</f>
        <v>-0.45989974669340489</v>
      </c>
      <c r="J15" s="32"/>
      <c r="K15" s="313">
        <f>SUM(C9:C15)</f>
        <v>10291477.01</v>
      </c>
      <c r="L15" s="137"/>
      <c r="M15" s="310">
        <f>SUM(E$9:E15)</f>
        <v>5558429.3399999999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c r="F17" s="130"/>
      <c r="G17" s="296">
        <f>(E17-C17)/C17</f>
        <v>-1</v>
      </c>
      <c r="H17" s="297"/>
      <c r="I17" s="298">
        <f>(M17-K17)/K17</f>
        <v>-0.53157755757383607</v>
      </c>
      <c r="J17" s="32"/>
      <c r="K17" s="313">
        <f>SUM(C9:C17)</f>
        <v>11866274.619999999</v>
      </c>
      <c r="L17" s="137"/>
      <c r="M17" s="310">
        <f>SUM(E$9:E17)</f>
        <v>5558429.3399999999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c r="F19" s="130"/>
      <c r="G19" s="296">
        <f>(E19-C19)/C19</f>
        <v>-1</v>
      </c>
      <c r="H19" s="297"/>
      <c r="I19" s="298">
        <f>(M19-K19)/K19</f>
        <v>-0.5703978394037611</v>
      </c>
      <c r="J19" s="32"/>
      <c r="K19" s="313">
        <f>SUM(C9:C19)</f>
        <v>12938550.709999999</v>
      </c>
      <c r="L19" s="137"/>
      <c r="M19" s="310">
        <f>SUM(E$9:E19)</f>
        <v>5558429.3399999999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c r="F21" s="130"/>
      <c r="G21" s="296">
        <f>(E21-C21)/C21</f>
        <v>-1</v>
      </c>
      <c r="H21" s="297"/>
      <c r="I21" s="298">
        <f>(M21-K21)/K21</f>
        <v>-0.60830237188539271</v>
      </c>
      <c r="J21" s="32"/>
      <c r="K21" s="313">
        <f>SUM(C9:C21)</f>
        <v>14190612.709999999</v>
      </c>
      <c r="L21" s="137"/>
      <c r="M21" s="310">
        <f>SUM(E$9:E21)</f>
        <v>5558429.3399999999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c r="F23" s="130"/>
      <c r="G23" s="296">
        <f>(E23-C23)/C23</f>
        <v>-1</v>
      </c>
      <c r="H23" s="297"/>
      <c r="I23" s="298">
        <f>(M23-K23)/K23</f>
        <v>-0.64023163484698375</v>
      </c>
      <c r="J23" s="32"/>
      <c r="K23" s="313">
        <f>SUM(C9:C23)</f>
        <v>15450022.51</v>
      </c>
      <c r="L23" s="137"/>
      <c r="M23" s="310">
        <f>SUM(E$9:E23)</f>
        <v>5558429.3399999999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-0.66892121350520495</v>
      </c>
      <c r="J25" s="32"/>
      <c r="K25" s="313">
        <f>SUM(C9:C25)</f>
        <v>16788841.710000001</v>
      </c>
      <c r="L25" s="137"/>
      <c r="M25" s="310">
        <f>SUM(E$9:E25)</f>
        <v>5558429.3399999999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-0.69621874226759684</v>
      </c>
      <c r="J27" s="32"/>
      <c r="K27" s="313">
        <f>SUM(C9:C27)</f>
        <v>18297472.93</v>
      </c>
      <c r="L27" s="137"/>
      <c r="M27" s="310">
        <f>SUM(E$9:E27)</f>
        <v>5558429.3399999999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-0.71731369145271984</v>
      </c>
      <c r="J29" s="36"/>
      <c r="K29" s="313">
        <f>SUM(C9:C29)</f>
        <v>19662888.41</v>
      </c>
      <c r="L29" s="137"/>
      <c r="M29" s="310">
        <f>SUM(E$9:E29)</f>
        <v>5558429.3399999999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-0.73962429293535714</v>
      </c>
      <c r="J31" s="32"/>
      <c r="K31" s="315">
        <f>SUM(C9:C31)</f>
        <v>21347726.34</v>
      </c>
      <c r="L31" s="293"/>
      <c r="M31" s="323">
        <f>SUM(E$9:E31)</f>
        <v>5558429.3399999999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5558429.3399999999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5467429.3399999999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O17" sqref="O17"/>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2" t="s">
        <v>2</v>
      </c>
      <c r="B1" s="392"/>
      <c r="C1" s="392"/>
      <c r="D1" s="392"/>
      <c r="E1" s="392"/>
      <c r="F1" s="392"/>
      <c r="G1" s="392"/>
      <c r="H1" s="392"/>
      <c r="I1" s="392"/>
      <c r="J1" s="392"/>
      <c r="K1" s="392"/>
      <c r="L1" s="392"/>
    </row>
    <row r="2" spans="1:16">
      <c r="A2" s="393" t="s">
        <v>3</v>
      </c>
      <c r="B2" s="393"/>
      <c r="C2" s="393"/>
      <c r="D2" s="393"/>
      <c r="E2" s="393"/>
      <c r="F2" s="393"/>
      <c r="G2" s="393"/>
      <c r="H2" s="393"/>
      <c r="I2" s="393"/>
      <c r="J2" s="393"/>
      <c r="K2" s="393"/>
      <c r="L2" s="393"/>
    </row>
    <row r="3" spans="1:16">
      <c r="A3" s="390" t="str">
        <f>'Overall Coll %'!A4:M4</f>
        <v>JULY 1, 2023 - JUNE 30, 2024</v>
      </c>
      <c r="B3" s="390"/>
      <c r="C3" s="390"/>
      <c r="D3" s="390"/>
      <c r="E3" s="390"/>
      <c r="F3" s="390"/>
      <c r="G3" s="390"/>
      <c r="H3" s="390"/>
      <c r="I3" s="390"/>
      <c r="J3" s="390"/>
      <c r="K3" s="390"/>
      <c r="L3" s="390"/>
    </row>
    <row r="4" spans="1:16">
      <c r="A4" s="391"/>
      <c r="B4" s="391"/>
      <c r="C4" s="391"/>
      <c r="D4" s="391"/>
      <c r="E4" s="391"/>
      <c r="F4" s="391"/>
      <c r="G4" s="391"/>
      <c r="H4" s="391"/>
      <c r="I4" s="391"/>
      <c r="J4" s="391"/>
      <c r="K4" s="391"/>
      <c r="L4" s="391"/>
    </row>
    <row r="5" spans="1:16" s="40" customFormat="1">
      <c r="A5" s="390" t="s">
        <v>207</v>
      </c>
      <c r="B5" s="390"/>
      <c r="C5" s="390"/>
      <c r="D5" s="390"/>
      <c r="E5" s="390"/>
      <c r="F5" s="390"/>
      <c r="G5" s="390"/>
      <c r="H5" s="390"/>
      <c r="I5" s="390"/>
      <c r="J5" s="390"/>
      <c r="K5" s="390"/>
      <c r="L5" s="390"/>
    </row>
    <row r="6" spans="1:16">
      <c r="A6" s="14"/>
      <c r="B6" s="15"/>
      <c r="C6" s="15"/>
      <c r="D6" s="15"/>
      <c r="E6" s="15"/>
      <c r="F6" s="15"/>
      <c r="G6" s="15"/>
      <c r="H6" s="15"/>
      <c r="I6" s="15"/>
      <c r="J6" s="15"/>
      <c r="K6" s="15"/>
      <c r="L6" s="14"/>
    </row>
    <row r="7" spans="1:16">
      <c r="A7" s="16"/>
      <c r="B7" s="17" t="s">
        <v>4</v>
      </c>
      <c r="C7" s="17" t="s">
        <v>5</v>
      </c>
      <c r="D7" s="17" t="s">
        <v>6</v>
      </c>
      <c r="E7" s="17" t="s">
        <v>7</v>
      </c>
      <c r="F7" s="17" t="s">
        <v>8</v>
      </c>
      <c r="G7" s="17" t="s">
        <v>9</v>
      </c>
      <c r="H7" s="17" t="s">
        <v>10</v>
      </c>
      <c r="I7" s="15" t="s">
        <v>11</v>
      </c>
      <c r="J7" s="15"/>
      <c r="K7" s="15"/>
      <c r="L7" s="16"/>
      <c r="P7" s="382"/>
    </row>
    <row r="8" spans="1:16">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16">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16">
      <c r="A10" s="267" t="s">
        <v>152</v>
      </c>
      <c r="B10" s="386"/>
      <c r="C10" s="386"/>
      <c r="D10" s="386"/>
      <c r="E10" s="386"/>
      <c r="F10" s="386"/>
      <c r="G10" s="386"/>
      <c r="H10" s="386"/>
      <c r="I10" s="383">
        <f t="shared" si="0"/>
        <v>0</v>
      </c>
      <c r="J10" s="18"/>
      <c r="K10" s="12"/>
      <c r="L10" s="341"/>
      <c r="P10" s="382"/>
    </row>
    <row r="11" spans="1:16">
      <c r="A11" s="267" t="s">
        <v>153</v>
      </c>
      <c r="B11" s="387"/>
      <c r="C11" s="387"/>
      <c r="D11" s="387"/>
      <c r="E11" s="387"/>
      <c r="F11" s="387"/>
      <c r="G11" s="387"/>
      <c r="H11" s="387"/>
      <c r="I11" s="383">
        <f t="shared" si="0"/>
        <v>0</v>
      </c>
      <c r="J11" s="18"/>
      <c r="K11" s="12"/>
      <c r="L11" s="341"/>
      <c r="P11" s="382"/>
    </row>
    <row r="12" spans="1:16">
      <c r="A12" s="267" t="s">
        <v>155</v>
      </c>
      <c r="B12" s="386"/>
      <c r="C12" s="386"/>
      <c r="D12" s="386"/>
      <c r="E12" s="386"/>
      <c r="F12" s="386"/>
      <c r="G12" s="386"/>
      <c r="H12" s="386"/>
      <c r="I12" s="383">
        <f t="shared" si="0"/>
        <v>0</v>
      </c>
      <c r="J12" s="18"/>
      <c r="K12" s="12"/>
      <c r="L12" s="341"/>
      <c r="P12" s="382"/>
    </row>
    <row r="13" spans="1:16">
      <c r="A13" s="267" t="s">
        <v>157</v>
      </c>
      <c r="B13" s="387"/>
      <c r="C13" s="387"/>
      <c r="D13" s="387"/>
      <c r="E13" s="387"/>
      <c r="F13" s="387"/>
      <c r="G13" s="387"/>
      <c r="H13" s="387"/>
      <c r="I13" s="383">
        <f t="shared" si="0"/>
        <v>0</v>
      </c>
      <c r="J13" s="18"/>
      <c r="K13" s="12"/>
      <c r="L13" s="341"/>
      <c r="P13" s="382"/>
    </row>
    <row r="14" spans="1:16">
      <c r="A14" s="267" t="s">
        <v>159</v>
      </c>
      <c r="B14" s="387"/>
      <c r="C14" s="387"/>
      <c r="D14" s="387"/>
      <c r="E14" s="387"/>
      <c r="F14" s="387"/>
      <c r="G14" s="387"/>
      <c r="H14" s="387"/>
      <c r="I14" s="383">
        <f t="shared" si="0"/>
        <v>0</v>
      </c>
      <c r="J14" s="18"/>
      <c r="K14" s="12"/>
      <c r="L14" s="341"/>
      <c r="P14" s="382"/>
    </row>
    <row r="15" spans="1:16">
      <c r="A15" s="267" t="s">
        <v>170</v>
      </c>
      <c r="B15" s="387"/>
      <c r="C15" s="387"/>
      <c r="D15" s="387"/>
      <c r="E15" s="387"/>
      <c r="F15" s="387"/>
      <c r="G15" s="387"/>
      <c r="H15" s="387"/>
      <c r="I15" s="383">
        <f t="shared" si="0"/>
        <v>0</v>
      </c>
      <c r="J15" s="18"/>
      <c r="K15" s="12"/>
      <c r="L15" s="341"/>
      <c r="P15" s="382"/>
    </row>
    <row r="16" spans="1:16">
      <c r="A16" s="267" t="s">
        <v>171</v>
      </c>
      <c r="B16" s="387"/>
      <c r="C16" s="387"/>
      <c r="D16" s="387"/>
      <c r="E16" s="387"/>
      <c r="F16" s="387"/>
      <c r="G16" s="387"/>
      <c r="H16" s="387"/>
      <c r="I16" s="383">
        <f t="shared" si="0"/>
        <v>0</v>
      </c>
      <c r="J16" s="18"/>
      <c r="K16" s="12"/>
      <c r="L16" s="341"/>
      <c r="P16" s="382"/>
    </row>
    <row r="17" spans="1:16">
      <c r="A17" s="267" t="s">
        <v>172</v>
      </c>
      <c r="B17" s="387"/>
      <c r="C17" s="387"/>
      <c r="D17" s="387"/>
      <c r="E17" s="387"/>
      <c r="F17" s="387"/>
      <c r="G17" s="387"/>
      <c r="H17" s="387"/>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7"/>
      <c r="C19" s="387"/>
      <c r="D19" s="387"/>
      <c r="E19" s="387"/>
      <c r="F19" s="387"/>
      <c r="G19" s="387"/>
      <c r="H19" s="387"/>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1204535.9700000002</v>
      </c>
      <c r="C21" s="21">
        <f t="shared" ref="C21:H21" si="1">SUM(C8:C19)</f>
        <v>186788.43</v>
      </c>
      <c r="D21" s="21">
        <f t="shared" si="1"/>
        <v>1759077.24</v>
      </c>
      <c r="E21" s="21">
        <f t="shared" si="1"/>
        <v>412215.12</v>
      </c>
      <c r="F21" s="21">
        <f t="shared" si="1"/>
        <v>309089.63</v>
      </c>
      <c r="G21" s="21">
        <f t="shared" si="1"/>
        <v>1125485.1800000002</v>
      </c>
      <c r="H21" s="21">
        <f t="shared" si="1"/>
        <v>574037.16</v>
      </c>
      <c r="I21" s="21">
        <f>SUM(B21+C21+D21+E21+F21+G21+H21)</f>
        <v>5571228.7300000004</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15" activePane="bottomLeft" state="frozen"/>
      <selection pane="bottomLeft" activeCell="J110" sqref="J110:J111"/>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0</v>
      </c>
      <c r="C127" s="331">
        <f>'Monthly Distribution'!C10</f>
        <v>0</v>
      </c>
      <c r="D127" s="331">
        <f>'Monthly Distribution'!D10</f>
        <v>0</v>
      </c>
      <c r="E127" s="331">
        <f>'Monthly Distribution'!E10</f>
        <v>0</v>
      </c>
      <c r="F127" s="331">
        <f>'Monthly Distribution'!F10</f>
        <v>0</v>
      </c>
      <c r="G127" s="331">
        <f>'Monthly Distribution'!G10</f>
        <v>0</v>
      </c>
      <c r="H127" s="331">
        <f>'Monthly Distribution'!H10</f>
        <v>0</v>
      </c>
      <c r="I127" s="331"/>
      <c r="J127" s="331">
        <f t="shared" si="21"/>
        <v>0</v>
      </c>
    </row>
    <row r="128" spans="1:10">
      <c r="A128" s="330">
        <v>45230</v>
      </c>
      <c r="B128" s="331">
        <f>'Monthly Distribution'!B11</f>
        <v>0</v>
      </c>
      <c r="C128" s="331">
        <f>'Monthly Distribution'!C11</f>
        <v>0</v>
      </c>
      <c r="D128" s="331">
        <f>'Monthly Distribution'!D11</f>
        <v>0</v>
      </c>
      <c r="E128" s="331">
        <f>'Monthly Distribution'!E11</f>
        <v>0</v>
      </c>
      <c r="F128" s="331">
        <f>'Monthly Distribution'!F11</f>
        <v>0</v>
      </c>
      <c r="G128" s="331">
        <f>'Monthly Distribution'!G11</f>
        <v>0</v>
      </c>
      <c r="H128" s="331">
        <f>'Monthly Distribution'!H11</f>
        <v>0</v>
      </c>
      <c r="I128" s="331"/>
      <c r="J128" s="331">
        <f t="shared" si="21"/>
        <v>0</v>
      </c>
    </row>
    <row r="129" spans="1:10">
      <c r="A129" s="330">
        <v>45260</v>
      </c>
      <c r="B129" s="331">
        <f>'Monthly Distribution'!B12</f>
        <v>0</v>
      </c>
      <c r="C129" s="331">
        <f>'Monthly Distribution'!C12</f>
        <v>0</v>
      </c>
      <c r="D129" s="331">
        <f>'Monthly Distribution'!D12</f>
        <v>0</v>
      </c>
      <c r="E129" s="331">
        <f>'Monthly Distribution'!E12</f>
        <v>0</v>
      </c>
      <c r="F129" s="331">
        <f>'Monthly Distribution'!F12</f>
        <v>0</v>
      </c>
      <c r="G129" s="331">
        <f>'Monthly Distribution'!G12</f>
        <v>0</v>
      </c>
      <c r="H129" s="331">
        <f>'Monthly Distribution'!H12</f>
        <v>0</v>
      </c>
      <c r="I129" s="331"/>
      <c r="J129" s="331">
        <f t="shared" si="21"/>
        <v>0</v>
      </c>
    </row>
    <row r="130" spans="1:10">
      <c r="A130" s="330">
        <v>45291</v>
      </c>
      <c r="B130" s="331">
        <f>'Monthly Distribution'!B13</f>
        <v>0</v>
      </c>
      <c r="C130" s="331">
        <f>'Monthly Distribution'!C13</f>
        <v>0</v>
      </c>
      <c r="D130" s="331">
        <f>'Monthly Distribution'!D13</f>
        <v>0</v>
      </c>
      <c r="E130" s="331">
        <f>'Monthly Distribution'!E13</f>
        <v>0</v>
      </c>
      <c r="F130" s="331">
        <f>'Monthly Distribution'!F13</f>
        <v>0</v>
      </c>
      <c r="G130" s="331">
        <f>'Monthly Distribution'!G13</f>
        <v>0</v>
      </c>
      <c r="H130" s="331">
        <f>'Monthly Distribution'!H13</f>
        <v>0</v>
      </c>
      <c r="I130" s="331"/>
      <c r="J130" s="331">
        <f t="shared" si="21"/>
        <v>0</v>
      </c>
    </row>
    <row r="131" spans="1:10">
      <c r="A131" s="330">
        <v>45322</v>
      </c>
      <c r="B131" s="331">
        <f>'Monthly Distribution'!B14</f>
        <v>0</v>
      </c>
      <c r="C131" s="331">
        <f>'Monthly Distribution'!C14</f>
        <v>0</v>
      </c>
      <c r="D131" s="331">
        <f>'Monthly Distribution'!D14</f>
        <v>0</v>
      </c>
      <c r="E131" s="331">
        <f>'Monthly Distribution'!E14</f>
        <v>0</v>
      </c>
      <c r="F131" s="331">
        <f>'Monthly Distribution'!F14</f>
        <v>0</v>
      </c>
      <c r="G131" s="331">
        <f>'Monthly Distribution'!G14</f>
        <v>0</v>
      </c>
      <c r="H131" s="331">
        <f>'Monthly Distribution'!H14</f>
        <v>0</v>
      </c>
      <c r="I131" s="331"/>
      <c r="J131" s="331">
        <f t="shared" si="21"/>
        <v>0</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1204535.9700000002</v>
      </c>
      <c r="C137" s="50">
        <f t="shared" ref="C137:H137" si="22">SUM(C125:C136)</f>
        <v>186788.43</v>
      </c>
      <c r="D137" s="50">
        <f t="shared" si="22"/>
        <v>1759077.24</v>
      </c>
      <c r="E137" s="50">
        <f t="shared" si="22"/>
        <v>412215.12</v>
      </c>
      <c r="F137" s="50">
        <f t="shared" si="22"/>
        <v>309089.63</v>
      </c>
      <c r="G137" s="50">
        <f t="shared" si="22"/>
        <v>1125485.1800000002</v>
      </c>
      <c r="H137" s="50">
        <f t="shared" si="22"/>
        <v>574037.16</v>
      </c>
      <c r="I137" s="50"/>
      <c r="J137" s="348">
        <f>SUM(J125:J136)</f>
        <v>5571228.7300000004</v>
      </c>
    </row>
    <row r="138" spans="1:10" ht="15.75" thickBot="1">
      <c r="A138" s="374" t="s">
        <v>267</v>
      </c>
      <c r="B138" s="375">
        <f>((B137-B122)/B122)</f>
        <v>-0.71202573315712236</v>
      </c>
      <c r="C138" s="375">
        <f t="shared" ref="C138:H138" si="23">((C137-C122)/C122)</f>
        <v>-0.78662051763951124</v>
      </c>
      <c r="D138" s="375">
        <f t="shared" si="23"/>
        <v>-0.77146744753897945</v>
      </c>
      <c r="E138" s="375">
        <f t="shared" si="23"/>
        <v>-0.72075190448412507</v>
      </c>
      <c r="F138" s="375">
        <f t="shared" si="23"/>
        <v>-0.73757524397236551</v>
      </c>
      <c r="G138" s="375">
        <f t="shared" si="23"/>
        <v>-0.68420149342476966</v>
      </c>
      <c r="H138" s="375">
        <f t="shared" si="23"/>
        <v>-0.7571935407071374</v>
      </c>
      <c r="I138" s="375" t="e">
        <v>#DIV/0!</v>
      </c>
      <c r="J138" s="375">
        <f>((J137-J122)/J122)</f>
        <v>-0.73890010097650949</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S33" activePane="bottomRight" state="frozen"/>
      <selection pane="topRight" activeCell="BS1" sqref="BS1"/>
      <selection pane="bottomLeft" activeCell="A4" sqref="A4"/>
      <selection pane="bottomRight" activeCell="HF68" sqref="HF68"/>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03"/>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N1" s="412" t="s">
        <v>111</v>
      </c>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M1" s="412" t="s">
        <v>111</v>
      </c>
      <c r="BN1" s="417"/>
      <c r="BO1" s="417"/>
      <c r="BP1" s="417"/>
      <c r="BQ1" s="417"/>
      <c r="BR1" s="417"/>
      <c r="BS1" s="417"/>
      <c r="BT1" s="417"/>
      <c r="BU1" s="417"/>
      <c r="BV1" s="417"/>
      <c r="BW1" s="417"/>
      <c r="BX1" s="417"/>
      <c r="BY1" s="417"/>
      <c r="BZ1" s="417"/>
      <c r="CA1" s="417"/>
      <c r="CB1" s="417"/>
      <c r="CC1" s="417"/>
      <c r="CD1" s="417"/>
      <c r="CE1" s="417"/>
      <c r="CF1" s="417"/>
      <c r="CG1" s="417"/>
      <c r="CH1" s="417"/>
      <c r="CI1" s="417"/>
      <c r="CJ1" s="361"/>
      <c r="CL1" s="412" t="s">
        <v>111</v>
      </c>
      <c r="CM1" s="417"/>
      <c r="CN1" s="417"/>
      <c r="CO1" s="417"/>
      <c r="CP1" s="417"/>
      <c r="CQ1" s="417"/>
      <c r="CR1" s="417"/>
      <c r="CS1" s="417"/>
      <c r="CT1" s="417"/>
      <c r="CU1" s="417"/>
      <c r="CV1" s="417"/>
      <c r="CW1" s="417"/>
      <c r="CX1" s="417"/>
      <c r="CY1" s="417"/>
      <c r="CZ1" s="417"/>
      <c r="DA1" s="417"/>
      <c r="DB1" s="417"/>
      <c r="DC1" s="417"/>
      <c r="DD1" s="417"/>
      <c r="DE1" s="417"/>
      <c r="DF1" s="417"/>
      <c r="DG1" s="417"/>
      <c r="DH1" s="417"/>
      <c r="DR1" s="68" t="s">
        <v>111</v>
      </c>
    </row>
    <row r="2" spans="1:223" ht="22.5" customHeight="1" thickBot="1">
      <c r="A2" s="404"/>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N2" s="413" t="s">
        <v>138</v>
      </c>
      <c r="AO2" s="413"/>
      <c r="AP2" s="413"/>
      <c r="AQ2" s="413"/>
      <c r="AR2" s="413"/>
      <c r="AS2" s="413"/>
      <c r="AT2" s="413"/>
      <c r="AU2" s="413"/>
      <c r="AV2" s="413"/>
      <c r="AW2" s="413"/>
      <c r="AX2" s="413"/>
      <c r="AY2" s="413"/>
      <c r="AZ2" s="413"/>
      <c r="BA2" s="413"/>
      <c r="BB2" s="413"/>
      <c r="BC2" s="413"/>
      <c r="BD2" s="413"/>
      <c r="BE2" s="413"/>
      <c r="BF2" s="413"/>
      <c r="BG2" s="413"/>
      <c r="BH2" s="413"/>
      <c r="BI2" s="413"/>
      <c r="BJ2" s="413"/>
      <c r="BK2" s="413"/>
      <c r="BM2" s="404" t="s">
        <v>112</v>
      </c>
      <c r="BN2" s="404"/>
      <c r="BO2" s="404"/>
      <c r="BP2" s="404"/>
      <c r="BQ2" s="404"/>
      <c r="BR2" s="404"/>
      <c r="BS2" s="404"/>
      <c r="BT2" s="404"/>
      <c r="BU2" s="404"/>
      <c r="BV2" s="404"/>
      <c r="BW2" s="404"/>
      <c r="BX2" s="404"/>
      <c r="BY2" s="404"/>
      <c r="BZ2" s="404"/>
      <c r="CA2" s="404"/>
      <c r="CB2" s="404"/>
      <c r="CC2" s="404"/>
      <c r="CD2" s="404"/>
      <c r="CE2" s="404"/>
      <c r="CF2" s="404"/>
      <c r="CG2" s="404"/>
      <c r="CH2" s="404"/>
      <c r="CI2" s="404"/>
      <c r="CJ2" s="362"/>
      <c r="CL2" s="404" t="s">
        <v>112</v>
      </c>
      <c r="CM2" s="404"/>
      <c r="CN2" s="404"/>
      <c r="CO2" s="404"/>
      <c r="CP2" s="404"/>
      <c r="CQ2" s="404"/>
      <c r="CR2" s="404"/>
      <c r="CS2" s="404"/>
      <c r="CT2" s="404"/>
      <c r="CU2" s="404"/>
      <c r="CV2" s="404"/>
      <c r="CW2" s="404"/>
      <c r="CX2" s="404"/>
      <c r="CY2" s="404"/>
      <c r="CZ2" s="404"/>
      <c r="DA2" s="404"/>
      <c r="DB2" s="404"/>
      <c r="DC2" s="404"/>
      <c r="DD2" s="404"/>
      <c r="DE2" s="404"/>
      <c r="DF2" s="404"/>
      <c r="DG2" s="404"/>
      <c r="DH2" s="404"/>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row>
    <row r="3" spans="1:223" ht="22.5" customHeight="1" thickBot="1">
      <c r="A3" s="139"/>
      <c r="B3" s="407"/>
      <c r="C3" s="407"/>
      <c r="D3" s="407"/>
      <c r="E3" s="407"/>
      <c r="F3" s="407"/>
      <c r="G3" s="407"/>
      <c r="H3" s="407"/>
      <c r="I3" s="407"/>
      <c r="J3" s="407"/>
      <c r="K3" s="407"/>
      <c r="L3" s="407"/>
      <c r="M3" s="408"/>
      <c r="N3" s="140"/>
      <c r="O3" s="409">
        <v>2016</v>
      </c>
      <c r="P3" s="410"/>
      <c r="Q3" s="410"/>
      <c r="R3" s="410"/>
      <c r="S3" s="410"/>
      <c r="T3" s="410"/>
      <c r="U3" s="410"/>
      <c r="V3" s="410"/>
      <c r="W3" s="410"/>
      <c r="X3" s="410"/>
      <c r="Y3" s="410"/>
      <c r="Z3" s="410"/>
      <c r="AA3" s="410"/>
      <c r="AB3" s="410"/>
      <c r="AC3" s="410"/>
      <c r="AD3" s="410"/>
      <c r="AE3" s="410"/>
      <c r="AF3" s="410"/>
      <c r="AG3" s="410"/>
      <c r="AH3" s="410"/>
      <c r="AI3" s="410"/>
      <c r="AJ3" s="410"/>
      <c r="AK3" s="410"/>
      <c r="AL3" s="411"/>
      <c r="AM3" s="265"/>
      <c r="AN3" s="414">
        <v>2017</v>
      </c>
      <c r="AO3" s="415"/>
      <c r="AP3" s="415"/>
      <c r="AQ3" s="415"/>
      <c r="AR3" s="415"/>
      <c r="AS3" s="415"/>
      <c r="AT3" s="415"/>
      <c r="AU3" s="415"/>
      <c r="AV3" s="415"/>
      <c r="AW3" s="415"/>
      <c r="AX3" s="415"/>
      <c r="AY3" s="415"/>
      <c r="AZ3" s="415"/>
      <c r="BA3" s="415"/>
      <c r="BB3" s="415"/>
      <c r="BC3" s="415"/>
      <c r="BD3" s="415"/>
      <c r="BE3" s="415"/>
      <c r="BF3" s="415"/>
      <c r="BG3" s="415"/>
      <c r="BH3" s="415"/>
      <c r="BI3" s="415"/>
      <c r="BJ3" s="415"/>
      <c r="BK3" s="416"/>
      <c r="BL3" s="265"/>
      <c r="BM3" s="418">
        <v>2018</v>
      </c>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265"/>
      <c r="CL3" s="418">
        <v>2019</v>
      </c>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265"/>
      <c r="DK3" s="397" t="s">
        <v>212</v>
      </c>
      <c r="DL3" s="398"/>
      <c r="DM3" s="398"/>
      <c r="DN3" s="398"/>
      <c r="DO3" s="398"/>
      <c r="DP3" s="398"/>
      <c r="DQ3" s="398"/>
      <c r="DR3" s="398"/>
      <c r="DS3" s="398"/>
      <c r="DT3" s="398"/>
      <c r="DU3" s="398"/>
      <c r="DV3" s="398"/>
      <c r="DW3" s="398"/>
      <c r="DX3" s="398"/>
      <c r="DY3" s="398"/>
      <c r="DZ3" s="398"/>
      <c r="EA3" s="398"/>
      <c r="EB3" s="398"/>
      <c r="EC3" s="398"/>
      <c r="ED3" s="398"/>
      <c r="EE3" s="398"/>
      <c r="EF3" s="398"/>
      <c r="EG3" s="398"/>
      <c r="EH3" s="398"/>
      <c r="EI3" s="398"/>
      <c r="EJ3" s="398"/>
      <c r="EK3" s="398"/>
      <c r="EL3" s="265"/>
      <c r="EM3" s="397" t="s">
        <v>216</v>
      </c>
      <c r="EN3" s="398"/>
      <c r="EO3" s="398"/>
      <c r="EP3" s="398"/>
      <c r="EQ3" s="398"/>
      <c r="ER3" s="398"/>
      <c r="ES3" s="398"/>
      <c r="ET3" s="398"/>
      <c r="EU3" s="398"/>
      <c r="EV3" s="398"/>
      <c r="EW3" s="398"/>
      <c r="EX3" s="398"/>
      <c r="EY3" s="398"/>
      <c r="EZ3" s="398"/>
      <c r="FA3" s="398"/>
      <c r="FB3" s="398"/>
      <c r="FC3" s="398"/>
      <c r="FD3" s="398"/>
      <c r="FE3" s="398"/>
      <c r="FF3" s="398"/>
      <c r="FG3" s="398"/>
      <c r="FH3" s="398"/>
      <c r="FI3" s="398"/>
      <c r="FJ3" s="398"/>
      <c r="FK3" s="398"/>
      <c r="FL3" s="398"/>
      <c r="FM3" s="398"/>
      <c r="FN3" s="397" t="s">
        <v>232</v>
      </c>
      <c r="FO3" s="398"/>
      <c r="FP3" s="398"/>
      <c r="FQ3" s="398"/>
      <c r="FR3" s="398"/>
      <c r="FS3" s="398"/>
      <c r="FT3" s="398"/>
      <c r="FU3" s="398"/>
      <c r="FV3" s="398"/>
      <c r="FW3" s="398"/>
      <c r="FX3" s="398"/>
      <c r="FY3" s="398"/>
      <c r="FZ3" s="398"/>
      <c r="GA3" s="398"/>
      <c r="GB3" s="398"/>
      <c r="GC3" s="398"/>
      <c r="GD3" s="398"/>
      <c r="GE3" s="398"/>
      <c r="GF3" s="398"/>
      <c r="GG3" s="398"/>
      <c r="GH3" s="398"/>
      <c r="GI3" s="398"/>
      <c r="GJ3" s="398"/>
      <c r="GK3" s="398"/>
      <c r="GL3" s="398"/>
      <c r="GM3" s="398"/>
      <c r="GN3" s="398"/>
      <c r="GO3" s="397" t="s">
        <v>248</v>
      </c>
      <c r="GP3" s="398"/>
      <c r="GQ3" s="398"/>
      <c r="GR3" s="398"/>
      <c r="GS3" s="398"/>
      <c r="GT3" s="398"/>
      <c r="GU3" s="398"/>
      <c r="GV3" s="398"/>
      <c r="GW3" s="398"/>
      <c r="GX3" s="398"/>
      <c r="GY3" s="398"/>
      <c r="GZ3" s="398"/>
      <c r="HA3" s="398"/>
      <c r="HB3" s="398"/>
      <c r="HC3" s="398"/>
      <c r="HD3" s="398"/>
      <c r="HE3" s="398"/>
      <c r="HF3" s="398"/>
      <c r="HG3" s="398"/>
      <c r="HH3" s="398"/>
      <c r="HI3" s="398"/>
      <c r="HJ3" s="398"/>
      <c r="HK3" s="398"/>
      <c r="HL3" s="398"/>
      <c r="HM3" s="398"/>
      <c r="HN3" s="398"/>
      <c r="HO3" s="398"/>
    </row>
    <row r="4" spans="1:223" ht="15" customHeight="1">
      <c r="A4" s="405" t="s">
        <v>55</v>
      </c>
      <c r="B4" s="399" t="s">
        <v>113</v>
      </c>
      <c r="C4" s="400"/>
      <c r="D4" s="399" t="s">
        <v>114</v>
      </c>
      <c r="E4" s="400"/>
      <c r="F4" s="399" t="s">
        <v>115</v>
      </c>
      <c r="G4" s="400"/>
      <c r="H4" s="399" t="s">
        <v>116</v>
      </c>
      <c r="I4" s="400"/>
      <c r="J4" s="399" t="s">
        <v>117</v>
      </c>
      <c r="K4" s="400"/>
      <c r="L4" s="399" t="s">
        <v>118</v>
      </c>
      <c r="M4" s="400"/>
      <c r="N4" s="141"/>
      <c r="O4" s="399" t="s">
        <v>119</v>
      </c>
      <c r="P4" s="400"/>
      <c r="Q4" s="401" t="s">
        <v>120</v>
      </c>
      <c r="R4" s="402"/>
      <c r="S4" s="401" t="s">
        <v>121</v>
      </c>
      <c r="T4" s="402"/>
      <c r="U4" s="401" t="s">
        <v>122</v>
      </c>
      <c r="V4" s="402"/>
      <c r="W4" s="401" t="s">
        <v>123</v>
      </c>
      <c r="X4" s="402"/>
      <c r="Y4" s="401" t="s">
        <v>124</v>
      </c>
      <c r="Z4" s="402"/>
      <c r="AA4" s="401" t="s">
        <v>125</v>
      </c>
      <c r="AB4" s="402"/>
      <c r="AC4" s="401" t="s">
        <v>126</v>
      </c>
      <c r="AD4" s="402"/>
      <c r="AE4" s="401" t="s">
        <v>127</v>
      </c>
      <c r="AF4" s="402"/>
      <c r="AG4" s="401" t="s">
        <v>128</v>
      </c>
      <c r="AH4" s="402"/>
      <c r="AI4" s="401" t="s">
        <v>129</v>
      </c>
      <c r="AJ4" s="402"/>
      <c r="AK4" s="401" t="s">
        <v>130</v>
      </c>
      <c r="AL4" s="402"/>
      <c r="AM4" s="265"/>
      <c r="AN4" s="401" t="s">
        <v>137</v>
      </c>
      <c r="AO4" s="402"/>
      <c r="AP4" s="401" t="s">
        <v>139</v>
      </c>
      <c r="AQ4" s="402"/>
      <c r="AR4" s="401" t="s">
        <v>140</v>
      </c>
      <c r="AS4" s="402"/>
      <c r="AT4" s="401" t="s">
        <v>141</v>
      </c>
      <c r="AU4" s="402"/>
      <c r="AV4" s="401" t="s">
        <v>142</v>
      </c>
      <c r="AW4" s="402"/>
      <c r="AX4" s="401" t="s">
        <v>143</v>
      </c>
      <c r="AY4" s="402"/>
      <c r="AZ4" s="401" t="s">
        <v>144</v>
      </c>
      <c r="BA4" s="402"/>
      <c r="BB4" s="401" t="s">
        <v>145</v>
      </c>
      <c r="BC4" s="402"/>
      <c r="BD4" s="401" t="s">
        <v>146</v>
      </c>
      <c r="BE4" s="402"/>
      <c r="BF4" s="401" t="s">
        <v>154</v>
      </c>
      <c r="BG4" s="402"/>
      <c r="BH4" s="401" t="s">
        <v>156</v>
      </c>
      <c r="BI4" s="402"/>
      <c r="BJ4" s="401" t="s">
        <v>158</v>
      </c>
      <c r="BK4" s="402"/>
      <c r="BL4" s="265"/>
      <c r="BM4" s="401" t="s">
        <v>160</v>
      </c>
      <c r="BN4" s="402"/>
      <c r="BO4" s="401" t="s">
        <v>176</v>
      </c>
      <c r="BP4" s="402"/>
      <c r="BQ4" s="401" t="s">
        <v>177</v>
      </c>
      <c r="BR4" s="402"/>
      <c r="BS4" s="401" t="s">
        <v>161</v>
      </c>
      <c r="BT4" s="402"/>
      <c r="BU4" s="401" t="s">
        <v>162</v>
      </c>
      <c r="BV4" s="402"/>
      <c r="BW4" s="401" t="s">
        <v>163</v>
      </c>
      <c r="BX4" s="402" t="s">
        <v>162</v>
      </c>
      <c r="BY4" s="395" t="s">
        <v>164</v>
      </c>
      <c r="BZ4" s="396"/>
      <c r="CA4" s="395" t="s">
        <v>165</v>
      </c>
      <c r="CB4" s="396"/>
      <c r="CC4" s="395" t="s">
        <v>166</v>
      </c>
      <c r="CD4" s="396"/>
      <c r="CE4" s="395" t="s">
        <v>167</v>
      </c>
      <c r="CF4" s="396"/>
      <c r="CG4" s="395" t="s">
        <v>168</v>
      </c>
      <c r="CH4" s="396"/>
      <c r="CI4" s="395" t="s">
        <v>169</v>
      </c>
      <c r="CJ4" s="396"/>
      <c r="CK4" s="265"/>
      <c r="CL4" s="395" t="s">
        <v>181</v>
      </c>
      <c r="CM4" s="396"/>
      <c r="CN4" s="395" t="s">
        <v>182</v>
      </c>
      <c r="CO4" s="396"/>
      <c r="CP4" s="395" t="s">
        <v>183</v>
      </c>
      <c r="CQ4" s="396"/>
      <c r="CR4" s="395" t="s">
        <v>184</v>
      </c>
      <c r="CS4" s="396"/>
      <c r="CT4" s="395" t="s">
        <v>185</v>
      </c>
      <c r="CU4" s="396"/>
      <c r="CV4" s="395" t="s">
        <v>186</v>
      </c>
      <c r="CW4" s="396"/>
      <c r="CX4" s="395" t="s">
        <v>188</v>
      </c>
      <c r="CY4" s="396"/>
      <c r="CZ4" s="395" t="s">
        <v>189</v>
      </c>
      <c r="DA4" s="396"/>
      <c r="DB4" s="395" t="s">
        <v>190</v>
      </c>
      <c r="DC4" s="396"/>
      <c r="DD4" s="395" t="s">
        <v>191</v>
      </c>
      <c r="DE4" s="396"/>
      <c r="DF4" s="395" t="s">
        <v>192</v>
      </c>
      <c r="DG4" s="396"/>
      <c r="DH4" s="395" t="s">
        <v>193</v>
      </c>
      <c r="DI4" s="396"/>
      <c r="DJ4" s="265"/>
      <c r="DK4" s="395" t="s">
        <v>194</v>
      </c>
      <c r="DL4" s="396"/>
      <c r="DM4" s="395" t="s">
        <v>195</v>
      </c>
      <c r="DN4" s="396"/>
      <c r="DO4" s="395" t="s">
        <v>196</v>
      </c>
      <c r="DP4" s="396"/>
      <c r="DQ4" s="265"/>
      <c r="DR4" s="395" t="s">
        <v>197</v>
      </c>
      <c r="DS4" s="396"/>
      <c r="DT4" s="395" t="s">
        <v>198</v>
      </c>
      <c r="DU4" s="396"/>
      <c r="DV4" s="395" t="s">
        <v>199</v>
      </c>
      <c r="DW4" s="396"/>
      <c r="DX4" s="265"/>
      <c r="DY4" s="395" t="s">
        <v>203</v>
      </c>
      <c r="DZ4" s="396"/>
      <c r="EA4" s="395" t="s">
        <v>204</v>
      </c>
      <c r="EB4" s="396"/>
      <c r="EC4" s="395" t="s">
        <v>205</v>
      </c>
      <c r="ED4" s="396"/>
      <c r="EE4" s="265"/>
      <c r="EF4" s="395" t="s">
        <v>213</v>
      </c>
      <c r="EG4" s="396"/>
      <c r="EH4" s="395" t="s">
        <v>214</v>
      </c>
      <c r="EI4" s="396"/>
      <c r="EJ4" s="395" t="s">
        <v>215</v>
      </c>
      <c r="EK4" s="396"/>
      <c r="EL4" s="265"/>
      <c r="EM4" s="395" t="s">
        <v>217</v>
      </c>
      <c r="EN4" s="396"/>
      <c r="EO4" s="395" t="s">
        <v>218</v>
      </c>
      <c r="EP4" s="396"/>
      <c r="EQ4" s="395" t="s">
        <v>219</v>
      </c>
      <c r="ER4" s="396"/>
      <c r="ES4" s="265"/>
      <c r="ET4" s="395" t="s">
        <v>220</v>
      </c>
      <c r="EU4" s="396"/>
      <c r="EV4" s="395" t="s">
        <v>221</v>
      </c>
      <c r="EW4" s="396"/>
      <c r="EX4" s="395" t="s">
        <v>222</v>
      </c>
      <c r="EY4" s="396"/>
      <c r="EZ4" s="265"/>
      <c r="FA4" s="395" t="s">
        <v>223</v>
      </c>
      <c r="FB4" s="396"/>
      <c r="FC4" s="395" t="s">
        <v>224</v>
      </c>
      <c r="FD4" s="396"/>
      <c r="FE4" s="395" t="s">
        <v>225</v>
      </c>
      <c r="FF4" s="396"/>
      <c r="FG4" s="265"/>
      <c r="FH4" s="395" t="s">
        <v>226</v>
      </c>
      <c r="FI4" s="396"/>
      <c r="FJ4" s="395" t="s">
        <v>227</v>
      </c>
      <c r="FK4" s="396"/>
      <c r="FL4" s="395" t="s">
        <v>228</v>
      </c>
      <c r="FM4" s="396"/>
      <c r="FN4" s="395" t="s">
        <v>231</v>
      </c>
      <c r="FO4" s="396"/>
      <c r="FP4" s="395" t="s">
        <v>233</v>
      </c>
      <c r="FQ4" s="396"/>
      <c r="FR4" s="395" t="s">
        <v>234</v>
      </c>
      <c r="FS4" s="396"/>
      <c r="FT4" s="265"/>
      <c r="FU4" s="395" t="s">
        <v>235</v>
      </c>
      <c r="FV4" s="396"/>
      <c r="FW4" s="395" t="s">
        <v>236</v>
      </c>
      <c r="FX4" s="396"/>
      <c r="FY4" s="395" t="s">
        <v>237</v>
      </c>
      <c r="FZ4" s="396"/>
      <c r="GA4" s="265"/>
      <c r="GB4" s="395" t="s">
        <v>238</v>
      </c>
      <c r="GC4" s="396"/>
      <c r="GD4" s="395" t="s">
        <v>239</v>
      </c>
      <c r="GE4" s="396"/>
      <c r="GF4" s="395" t="s">
        <v>240</v>
      </c>
      <c r="GG4" s="396"/>
      <c r="GH4" s="265"/>
      <c r="GI4" s="395" t="s">
        <v>241</v>
      </c>
      <c r="GJ4" s="396"/>
      <c r="GK4" s="395" t="s">
        <v>242</v>
      </c>
      <c r="GL4" s="396"/>
      <c r="GM4" s="395" t="s">
        <v>243</v>
      </c>
      <c r="GN4" s="396"/>
      <c r="GO4" s="395" t="s">
        <v>249</v>
      </c>
      <c r="GP4" s="396"/>
      <c r="GQ4" s="395" t="s">
        <v>250</v>
      </c>
      <c r="GR4" s="420"/>
      <c r="GS4" s="395" t="s">
        <v>251</v>
      </c>
      <c r="GT4" s="396"/>
      <c r="GU4" s="265"/>
      <c r="GV4" s="395" t="s">
        <v>252</v>
      </c>
      <c r="GW4" s="396"/>
      <c r="GX4" s="395" t="s">
        <v>260</v>
      </c>
      <c r="GY4" s="396"/>
      <c r="GZ4" s="395" t="s">
        <v>253</v>
      </c>
      <c r="HA4" s="396"/>
      <c r="HB4" s="265"/>
      <c r="HC4" s="395" t="s">
        <v>254</v>
      </c>
      <c r="HD4" s="396"/>
      <c r="HE4" s="395" t="s">
        <v>259</v>
      </c>
      <c r="HF4" s="396"/>
      <c r="HG4" s="395" t="s">
        <v>255</v>
      </c>
      <c r="HH4" s="396"/>
      <c r="HI4" s="265"/>
      <c r="HJ4" s="395" t="s">
        <v>256</v>
      </c>
      <c r="HK4" s="396"/>
      <c r="HL4" s="395" t="s">
        <v>258</v>
      </c>
      <c r="HM4" s="396"/>
      <c r="HN4" s="395" t="s">
        <v>257</v>
      </c>
      <c r="HO4" s="396"/>
    </row>
    <row r="5" spans="1:223" ht="13.5" thickBot="1">
      <c r="A5" s="406"/>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row>
    <row r="6" spans="1:223">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c r="HH6" s="367"/>
      <c r="HI6" s="265"/>
      <c r="HJ6" s="350"/>
      <c r="HK6" s="367"/>
      <c r="HL6" s="350"/>
      <c r="HM6" s="367"/>
      <c r="HN6" s="350"/>
      <c r="HO6" s="367"/>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c r="HH7" s="151"/>
      <c r="HI7" s="265"/>
      <c r="HJ7" s="350"/>
      <c r="HK7" s="151"/>
      <c r="HL7" s="350"/>
      <c r="HM7" s="151"/>
      <c r="HN7" s="350"/>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c r="HH8" s="151"/>
      <c r="HI8" s="265"/>
      <c r="HJ8" s="350"/>
      <c r="HK8" s="151"/>
      <c r="HL8" s="350"/>
      <c r="HM8" s="151"/>
      <c r="HN8" s="350"/>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c r="HH9" s="151"/>
      <c r="HI9" s="265"/>
      <c r="HJ9" s="350"/>
      <c r="HK9" s="151"/>
      <c r="HL9" s="350"/>
      <c r="HM9" s="151"/>
      <c r="HN9" s="350"/>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c r="HH10" s="151"/>
      <c r="HI10" s="265"/>
      <c r="HJ10" s="350"/>
      <c r="HK10" s="151"/>
      <c r="HL10" s="350"/>
      <c r="HM10" s="151"/>
      <c r="HN10" s="350"/>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0</v>
      </c>
      <c r="HH11" s="157">
        <f t="shared" si="36"/>
        <v>0</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c r="HH13" s="170"/>
      <c r="HI13" s="265"/>
      <c r="HJ13" s="352"/>
      <c r="HK13" s="170"/>
      <c r="HL13" s="352"/>
      <c r="HM13" s="170"/>
      <c r="HN13" s="352"/>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c r="HH14" s="170"/>
      <c r="HI14" s="265"/>
      <c r="HJ14" s="352"/>
      <c r="HK14" s="170"/>
      <c r="HL14" s="352"/>
      <c r="HM14" s="170"/>
      <c r="HN14" s="352"/>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c r="HH15" s="170"/>
      <c r="HI15" s="265"/>
      <c r="HJ15" s="352"/>
      <c r="HK15" s="170"/>
      <c r="HL15" s="352"/>
      <c r="HM15" s="170"/>
      <c r="HN15" s="352"/>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c r="HH16" s="170"/>
      <c r="HI16" s="265"/>
      <c r="HJ16" s="352"/>
      <c r="HK16" s="170"/>
      <c r="HL16" s="352"/>
      <c r="HM16" s="170"/>
      <c r="HN16" s="352"/>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c r="HH17" s="170"/>
      <c r="HI17" s="265"/>
      <c r="HJ17" s="352"/>
      <c r="HK17" s="170"/>
      <c r="HL17" s="352"/>
      <c r="HM17" s="170"/>
      <c r="HN17" s="352"/>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5431392.209999999</v>
      </c>
      <c r="HD18" s="176">
        <f t="shared" si="93"/>
        <v>4701295.91</v>
      </c>
      <c r="HE18" s="78">
        <f t="shared" si="93"/>
        <v>5284457.2200000007</v>
      </c>
      <c r="HF18" s="176">
        <f t="shared" si="93"/>
        <v>4539437.370000001</v>
      </c>
      <c r="HG18" s="78">
        <f t="shared" si="93"/>
        <v>0</v>
      </c>
      <c r="HH18" s="176">
        <f t="shared" si="93"/>
        <v>0</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c r="HH20" s="181"/>
      <c r="HI20" s="265"/>
      <c r="HJ20" s="353"/>
      <c r="HK20" s="181"/>
      <c r="HL20" s="353"/>
      <c r="HM20" s="181"/>
      <c r="HN20" s="353"/>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c r="HH21" s="181"/>
      <c r="HI21" s="265"/>
      <c r="HJ21" s="353"/>
      <c r="HK21" s="181"/>
      <c r="HL21" s="353"/>
      <c r="HM21" s="181"/>
      <c r="HN21" s="353"/>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c r="HH22" s="181"/>
      <c r="HI22" s="265"/>
      <c r="HJ22" s="353"/>
      <c r="HK22" s="181"/>
      <c r="HL22" s="353"/>
      <c r="HM22" s="181"/>
      <c r="HN22" s="353"/>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c r="HH23" s="181"/>
      <c r="HI23" s="265"/>
      <c r="HJ23" s="353"/>
      <c r="HK23" s="181"/>
      <c r="HL23" s="353"/>
      <c r="HM23" s="181"/>
      <c r="HN23" s="353"/>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c r="HH24" s="181"/>
      <c r="HI24" s="265"/>
      <c r="HJ24" s="353"/>
      <c r="HK24" s="181"/>
      <c r="HL24" s="353"/>
      <c r="HM24" s="181"/>
      <c r="HN24" s="353"/>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c r="HH25" s="181"/>
      <c r="HI25" s="265"/>
      <c r="HJ25" s="353"/>
      <c r="HK25" s="181"/>
      <c r="HL25" s="353"/>
      <c r="HM25" s="181"/>
      <c r="HN25" s="353"/>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c r="HH26" s="181"/>
      <c r="HI26" s="265"/>
      <c r="HJ26" s="353"/>
      <c r="HK26" s="181"/>
      <c r="HL26" s="353"/>
      <c r="HM26" s="181"/>
      <c r="HN26" s="353"/>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c r="HH27" s="181"/>
      <c r="HI27" s="265"/>
      <c r="HJ27" s="353"/>
      <c r="HK27" s="181"/>
      <c r="HL27" s="353"/>
      <c r="HM27" s="181"/>
      <c r="HN27" s="353"/>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c r="HH28" s="181"/>
      <c r="HI28" s="265"/>
      <c r="HJ28" s="353"/>
      <c r="HK28" s="181"/>
      <c r="HL28" s="353"/>
      <c r="HM28" s="181"/>
      <c r="HN28" s="353"/>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c r="HH29" s="181"/>
      <c r="HI29" s="265"/>
      <c r="HJ29" s="353"/>
      <c r="HK29" s="181"/>
      <c r="HL29" s="353"/>
      <c r="HM29" s="181"/>
      <c r="HN29" s="353"/>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55552131.339999996</v>
      </c>
      <c r="HD30" s="189">
        <f t="shared" si="137"/>
        <v>47809655.75</v>
      </c>
      <c r="HE30" s="188">
        <f t="shared" si="137"/>
        <v>45699931.560000002</v>
      </c>
      <c r="HF30" s="189">
        <f t="shared" si="137"/>
        <v>40073654.039999984</v>
      </c>
      <c r="HG30" s="188">
        <f t="shared" si="137"/>
        <v>0</v>
      </c>
      <c r="HH30" s="189">
        <f t="shared" si="137"/>
        <v>0</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c r="HH32" s="194"/>
      <c r="HI32" s="265"/>
      <c r="HJ32" s="355"/>
      <c r="HK32" s="194"/>
      <c r="HL32" s="355"/>
      <c r="HM32" s="194"/>
      <c r="HN32" s="355"/>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c r="HH33" s="194"/>
      <c r="HI33" s="265"/>
      <c r="HJ33" s="355"/>
      <c r="HK33" s="194"/>
      <c r="HL33" s="355"/>
      <c r="HM33" s="194"/>
      <c r="HN33" s="355"/>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c r="HH34" s="194"/>
      <c r="HI34" s="265"/>
      <c r="HJ34" s="355"/>
      <c r="HK34" s="194"/>
      <c r="HL34" s="355"/>
      <c r="HM34" s="194"/>
      <c r="HN34" s="355"/>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c r="HH35" s="194"/>
      <c r="HI35" s="265"/>
      <c r="HJ35" s="355"/>
      <c r="HK35" s="194"/>
      <c r="HL35" s="355"/>
      <c r="HM35" s="194"/>
      <c r="HN35" s="355"/>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c r="HH36" s="194"/>
      <c r="HI36" s="265"/>
      <c r="HJ36" s="355"/>
      <c r="HK36" s="194"/>
      <c r="HL36" s="355"/>
      <c r="HM36" s="194"/>
      <c r="HN36" s="355"/>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c r="HH37" s="194"/>
      <c r="HI37" s="265"/>
      <c r="HJ37" s="355"/>
      <c r="HK37" s="194"/>
      <c r="HL37" s="355"/>
      <c r="HM37" s="194"/>
      <c r="HN37" s="355"/>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c r="HH38" s="194"/>
      <c r="HI38" s="265"/>
      <c r="HJ38" s="355"/>
      <c r="HK38" s="194"/>
      <c r="HL38" s="355"/>
      <c r="HM38" s="194"/>
      <c r="HN38" s="355"/>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14051704.619999999</v>
      </c>
      <c r="HD39" s="205">
        <f t="shared" si="175"/>
        <v>11521799.389999999</v>
      </c>
      <c r="HE39" s="204">
        <f t="shared" si="175"/>
        <v>9705615.9200000018</v>
      </c>
      <c r="HF39" s="205">
        <f t="shared" si="175"/>
        <v>8313114.21</v>
      </c>
      <c r="HG39" s="204">
        <f t="shared" si="175"/>
        <v>0</v>
      </c>
      <c r="HH39" s="205">
        <f t="shared" si="175"/>
        <v>0</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c r="HH41" s="210"/>
      <c r="HI41" s="265"/>
      <c r="HJ41" s="356"/>
      <c r="HK41" s="210"/>
      <c r="HL41" s="356"/>
      <c r="HM41" s="210"/>
      <c r="HN41" s="356"/>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c r="HH42" s="210"/>
      <c r="HI42" s="265"/>
      <c r="HJ42" s="356"/>
      <c r="HK42" s="210"/>
      <c r="HL42" s="356"/>
      <c r="HM42" s="210"/>
      <c r="HN42" s="356"/>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c r="HH43" s="210"/>
      <c r="HI43" s="265"/>
      <c r="HJ43" s="356"/>
      <c r="HK43" s="210"/>
      <c r="HL43" s="356"/>
      <c r="HM43" s="210"/>
      <c r="HN43" s="356"/>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c r="HH44" s="210"/>
      <c r="HI44" s="265"/>
      <c r="HJ44" s="356"/>
      <c r="HK44" s="210"/>
      <c r="HL44" s="356"/>
      <c r="HM44" s="210"/>
      <c r="HN44" s="356"/>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c r="HH45" s="210"/>
      <c r="HI45" s="265"/>
      <c r="HJ45" s="356"/>
      <c r="HK45" s="210"/>
      <c r="HL45" s="356"/>
      <c r="HM45" s="210"/>
      <c r="HN45" s="356"/>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c r="HH46" s="210"/>
      <c r="HI46" s="265"/>
      <c r="HJ46" s="356"/>
      <c r="HK46" s="210"/>
      <c r="HL46" s="356"/>
      <c r="HM46" s="210"/>
      <c r="HN46" s="356"/>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c r="HH47" s="210"/>
      <c r="HI47" s="265"/>
      <c r="HJ47" s="356"/>
      <c r="HK47" s="210"/>
      <c r="HL47" s="356"/>
      <c r="HM47" s="210"/>
      <c r="HN47" s="356"/>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8175385.4500000002</v>
      </c>
      <c r="HD48" s="218">
        <f t="shared" si="217"/>
        <v>6850465.1399999997</v>
      </c>
      <c r="HE48" s="217">
        <f t="shared" si="217"/>
        <v>9445267.6800000016</v>
      </c>
      <c r="HF48" s="218">
        <f t="shared" si="217"/>
        <v>8323971.1799999997</v>
      </c>
      <c r="HG48" s="217">
        <f t="shared" si="217"/>
        <v>0</v>
      </c>
      <c r="HH48" s="218">
        <f t="shared" si="217"/>
        <v>0</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c r="HH50" s="223"/>
      <c r="HI50" s="265"/>
      <c r="HJ50" s="357"/>
      <c r="HK50" s="223"/>
      <c r="HL50" s="357"/>
      <c r="HM50" s="223"/>
      <c r="HN50" s="357"/>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c r="HM51" s="223"/>
      <c r="HN51" s="357"/>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c r="HH52" s="223"/>
      <c r="HI52" s="265"/>
      <c r="HJ52" s="357"/>
      <c r="HK52" s="223"/>
      <c r="HL52" s="357"/>
      <c r="HM52" s="223"/>
      <c r="HN52" s="357"/>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c r="HH53" s="223"/>
      <c r="HI53" s="265"/>
      <c r="HJ53" s="357"/>
      <c r="HK53" s="223"/>
      <c r="HL53" s="357"/>
      <c r="HM53" s="223"/>
      <c r="HN53" s="357"/>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c r="HH54" s="223"/>
      <c r="HI54" s="265"/>
      <c r="HJ54" s="357"/>
      <c r="HK54" s="223"/>
      <c r="HL54" s="357"/>
      <c r="HM54" s="223"/>
      <c r="HN54" s="357"/>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c r="HH55" s="223"/>
      <c r="HI55" s="265"/>
      <c r="HJ55" s="357"/>
      <c r="HK55" s="223"/>
      <c r="HL55" s="357"/>
      <c r="HM55" s="223"/>
      <c r="HN55" s="357"/>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29357670.859999999</v>
      </c>
      <c r="HD56" s="231">
        <f t="shared" si="254"/>
        <v>26701200.560000002</v>
      </c>
      <c r="HE56" s="230">
        <f t="shared" si="254"/>
        <v>31838678.649999995</v>
      </c>
      <c r="HF56" s="231">
        <f t="shared" si="254"/>
        <v>29213233.760000002</v>
      </c>
      <c r="HG56" s="230">
        <f t="shared" si="254"/>
        <v>0</v>
      </c>
      <c r="HH56" s="231">
        <f t="shared" si="254"/>
        <v>0</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c r="HH58" s="236"/>
      <c r="HI58" s="265"/>
      <c r="HJ58" s="358"/>
      <c r="HK58" s="236"/>
      <c r="HL58" s="358"/>
      <c r="HM58" s="236"/>
      <c r="HN58" s="358"/>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c r="HH59" s="236"/>
      <c r="HI59" s="265"/>
      <c r="HJ59" s="358"/>
      <c r="HK59" s="236"/>
      <c r="HL59" s="358"/>
      <c r="HM59" s="236"/>
      <c r="HN59" s="358"/>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c r="HH61" s="236"/>
      <c r="HI61" s="265"/>
      <c r="HJ61" s="358"/>
      <c r="HK61" s="236"/>
      <c r="HL61" s="358"/>
      <c r="HM61" s="236"/>
      <c r="HN61" s="358"/>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c r="HH62" s="236"/>
      <c r="HI62" s="265"/>
      <c r="HJ62" s="358"/>
      <c r="HK62" s="236"/>
      <c r="HL62" s="358"/>
      <c r="HM62" s="236"/>
      <c r="HN62" s="358"/>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12309773.310000001</v>
      </c>
      <c r="HD63" s="244">
        <f t="shared" si="291"/>
        <v>11306418.33</v>
      </c>
      <c r="HE63" s="243">
        <f t="shared" si="291"/>
        <v>18007206.669999998</v>
      </c>
      <c r="HF63" s="244">
        <f t="shared" si="291"/>
        <v>17198930.149999999</v>
      </c>
      <c r="HG63" s="243">
        <f t="shared" si="291"/>
        <v>0</v>
      </c>
      <c r="HH63" s="244">
        <f t="shared" si="291"/>
        <v>0</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154008974.25</v>
      </c>
      <c r="HD65" s="282">
        <f t="shared" si="321"/>
        <v>135285973.15000001</v>
      </c>
      <c r="HE65" s="250">
        <f t="shared" si="321"/>
        <v>156338999.27000001</v>
      </c>
      <c r="HF65" s="282">
        <f t="shared" si="321"/>
        <v>141521146.08999997</v>
      </c>
      <c r="HG65" s="250">
        <f t="shared" si="321"/>
        <v>0</v>
      </c>
      <c r="HH65" s="282">
        <f t="shared" si="321"/>
        <v>0</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0"/>
      <c r="BP68" s="360"/>
      <c r="BQ68" s="264"/>
      <c r="BR68" s="368"/>
      <c r="BS68" s="360"/>
      <c r="BT68" s="368"/>
      <c r="BU68" s="360"/>
      <c r="BV68" s="368"/>
      <c r="BW68" s="360"/>
      <c r="BX68" s="368">
        <f t="shared" si="327"/>
        <v>50894314.599999994</v>
      </c>
      <c r="BY68" s="360">
        <f t="shared" ref="BY68:CI68" si="328">BY65+BY67</f>
        <v>89088079.549999982</v>
      </c>
      <c r="BZ68" s="368"/>
      <c r="CA68" s="360">
        <f t="shared" si="328"/>
        <v>95474295.940000013</v>
      </c>
      <c r="CB68" s="368"/>
      <c r="CC68" s="360">
        <f t="shared" si="328"/>
        <v>92576175.939999998</v>
      </c>
      <c r="CD68" s="368"/>
      <c r="CE68" s="360">
        <f t="shared" si="328"/>
        <v>85366820.030000001</v>
      </c>
      <c r="CF68" s="368"/>
      <c r="CG68" s="360">
        <f t="shared" si="328"/>
        <v>52069736.849999994</v>
      </c>
      <c r="CH68" s="368"/>
      <c r="CI68" s="360">
        <f t="shared" si="328"/>
        <v>39614318.599999994</v>
      </c>
      <c r="CJ68" s="368"/>
      <c r="CK68" s="265"/>
      <c r="CL68" s="360">
        <f t="shared" ref="CL68:CN68" si="329">CL65+CL67</f>
        <v>47088622.449999988</v>
      </c>
      <c r="CM68" s="368"/>
      <c r="CN68" s="360">
        <f t="shared" si="329"/>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1">
        <f>+DD68-DD70</f>
        <v>-339508.15999998152</v>
      </c>
    </row>
  </sheetData>
  <mergeCells count="120">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opLeftCell="A3" workbookViewId="0">
      <selection activeCell="H34" sqref="H34"/>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1" t="s">
        <v>2</v>
      </c>
      <c r="B2" s="421"/>
      <c r="C2" s="421"/>
      <c r="D2" s="421"/>
      <c r="E2" s="421"/>
      <c r="F2" s="421"/>
      <c r="G2" s="421"/>
      <c r="H2" s="421"/>
      <c r="I2" s="421"/>
      <c r="J2" s="421"/>
    </row>
    <row r="3" spans="1:20" ht="16.5">
      <c r="A3" s="421" t="s">
        <v>3</v>
      </c>
      <c r="B3" s="421"/>
      <c r="C3" s="421"/>
      <c r="D3" s="421"/>
      <c r="E3" s="421"/>
      <c r="F3" s="421"/>
      <c r="G3" s="421"/>
      <c r="H3" s="421"/>
      <c r="I3" s="421"/>
      <c r="J3" s="421"/>
    </row>
    <row r="4" spans="1:20" ht="16.5">
      <c r="A4" s="421" t="s">
        <v>211</v>
      </c>
      <c r="B4" s="421"/>
      <c r="C4" s="421"/>
      <c r="D4" s="421"/>
      <c r="E4" s="421"/>
      <c r="F4" s="421"/>
      <c r="G4" s="421"/>
      <c r="H4" s="421"/>
      <c r="I4" s="421"/>
      <c r="J4" s="421"/>
    </row>
    <row r="5" spans="1:20" ht="16.5">
      <c r="A5" s="421" t="s">
        <v>268</v>
      </c>
      <c r="B5" s="421"/>
      <c r="C5" s="421"/>
      <c r="D5" s="421"/>
      <c r="E5" s="421"/>
      <c r="F5" s="421"/>
      <c r="G5" s="421"/>
      <c r="H5" s="421"/>
      <c r="I5" s="421"/>
      <c r="J5" s="421"/>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272</v>
      </c>
      <c r="B10" s="112"/>
      <c r="C10" s="112">
        <f>'FY16 to FY24'!B111</f>
        <v>702213.6100000001</v>
      </c>
      <c r="D10" s="112">
        <f>'FY16 to FY24'!C111</f>
        <v>88952.08</v>
      </c>
      <c r="E10" s="112">
        <f>'FY16 to FY24'!D111</f>
        <v>829302.48999999987</v>
      </c>
      <c r="F10" s="112">
        <f>'FY16 to FY24'!E111</f>
        <v>183294.6</v>
      </c>
      <c r="G10" s="112">
        <f>'FY16 to FY24'!F111</f>
        <v>155294.38999999998</v>
      </c>
      <c r="H10" s="112">
        <f>'FY16 to FY24'!G111</f>
        <v>514333.32</v>
      </c>
      <c r="I10" s="112">
        <f>'FY16 to FY24'!H111</f>
        <v>363452.06999999995</v>
      </c>
      <c r="J10" s="112">
        <f>SUM(C10:I10)</f>
        <v>2836842.5599999996</v>
      </c>
      <c r="K10" s="29"/>
      <c r="L10" s="29"/>
      <c r="M10" s="31"/>
    </row>
    <row r="11" spans="1:20" ht="16.5">
      <c r="A11" s="376"/>
      <c r="B11" s="112"/>
      <c r="C11" s="112"/>
      <c r="D11" s="112"/>
      <c r="E11" s="112"/>
      <c r="F11" s="112"/>
      <c r="G11" s="112"/>
      <c r="H11" s="112"/>
      <c r="I11" s="112"/>
      <c r="J11" s="112"/>
      <c r="K11" s="29"/>
      <c r="L11" s="29"/>
    </row>
    <row r="12" spans="1:20" ht="16.5">
      <c r="A12" s="376" t="s">
        <v>273</v>
      </c>
      <c r="B12" s="112"/>
      <c r="C12" s="112">
        <f>'FY16 to FY24'!B126</f>
        <v>666056.33000000007</v>
      </c>
      <c r="D12" s="112">
        <f>'FY16 to FY24'!C126</f>
        <v>91307.63</v>
      </c>
      <c r="E12" s="112">
        <f>'FY16 to FY24'!D126</f>
        <v>808382.02</v>
      </c>
      <c r="F12" s="112">
        <f>'FY16 to FY24'!E126</f>
        <v>168024.78</v>
      </c>
      <c r="G12" s="112">
        <f>'FY16 to FY24'!F126</f>
        <v>167912.50999999998</v>
      </c>
      <c r="H12" s="112">
        <f>'FY16 to FY24'!G126</f>
        <v>619898.89</v>
      </c>
      <c r="I12" s="112">
        <f>'FY16 to FY24'!H126</f>
        <v>353564.32</v>
      </c>
      <c r="J12" s="112">
        <f>SUM(C12:I12)</f>
        <v>2875146.48</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-5.1490428959358993E-2</v>
      </c>
      <c r="D14" s="120">
        <f t="shared" ref="D14:J14" si="0">(D12-D10)/D10</f>
        <v>2.648111207742419E-2</v>
      </c>
      <c r="E14" s="120">
        <f t="shared" si="0"/>
        <v>-2.5226585295794614E-2</v>
      </c>
      <c r="F14" s="120">
        <f t="shared" si="0"/>
        <v>-8.3307527881345142E-2</v>
      </c>
      <c r="G14" s="120">
        <f t="shared" si="0"/>
        <v>8.1252902954189118E-2</v>
      </c>
      <c r="H14" s="120">
        <f t="shared" si="0"/>
        <v>0.20524738704465034</v>
      </c>
      <c r="I14" s="120">
        <f t="shared" si="0"/>
        <v>-2.7205100248844209E-2</v>
      </c>
      <c r="J14" s="120">
        <f t="shared" si="0"/>
        <v>1.350230729758947E-2</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274</v>
      </c>
      <c r="B19" s="112"/>
      <c r="C19" s="112">
        <f>SUM('FY16 to FY24'!B110:B111)</f>
        <v>1222372.9500000002</v>
      </c>
      <c r="D19" s="112">
        <f>SUM('FY16 to FY24'!C110:C111)</f>
        <v>172597.04</v>
      </c>
      <c r="E19" s="112">
        <f>SUM('FY16 to FY24'!D110:D111)</f>
        <v>1689143.23</v>
      </c>
      <c r="F19" s="112">
        <f>SUM('FY16 to FY24'!E110:E111)</f>
        <v>378670.30000000005</v>
      </c>
      <c r="G19" s="112">
        <f>SUM('FY16 to FY24'!F110:F111)</f>
        <v>298995.75</v>
      </c>
      <c r="H19" s="112">
        <f>SUM('FY16 to FY24'!G110:G111)</f>
        <v>1014863.59</v>
      </c>
      <c r="I19" s="112">
        <f>SUM('FY16 to FY24'!H110:H111)</f>
        <v>596102.30999999994</v>
      </c>
      <c r="J19" s="112">
        <f>SUM(C19:I19)</f>
        <v>5372745.1699999999</v>
      </c>
      <c r="K19" s="30"/>
      <c r="L19" s="29"/>
    </row>
    <row r="20" spans="1:12" ht="16.5">
      <c r="A20" s="111"/>
      <c r="B20" s="112"/>
      <c r="C20" s="112"/>
      <c r="D20" s="112"/>
      <c r="E20" s="112"/>
      <c r="F20" s="112"/>
      <c r="G20" s="112"/>
      <c r="H20" s="112"/>
      <c r="I20" s="112"/>
      <c r="J20" s="112"/>
      <c r="K20" s="30"/>
      <c r="L20" s="29"/>
    </row>
    <row r="21" spans="1:12" ht="16.5">
      <c r="A21" s="111" t="s">
        <v>275</v>
      </c>
      <c r="B21" s="109"/>
      <c r="C21" s="347">
        <f>'FY16 to FY24'!B137</f>
        <v>1204535.9700000002</v>
      </c>
      <c r="D21" s="347">
        <f>'FY16 to FY24'!C137</f>
        <v>186788.43</v>
      </c>
      <c r="E21" s="347">
        <f>'FY16 to FY24'!D137</f>
        <v>1759077.24</v>
      </c>
      <c r="F21" s="347">
        <f>'FY16 to FY24'!E137</f>
        <v>412215.12</v>
      </c>
      <c r="G21" s="347">
        <f>'FY16 to FY24'!F137</f>
        <v>309089.63</v>
      </c>
      <c r="H21" s="347">
        <f>'FY16 to FY24'!G137</f>
        <v>1125485.1800000002</v>
      </c>
      <c r="I21" s="347">
        <f>'FY16 to FY24'!H137</f>
        <v>574037.16</v>
      </c>
      <c r="J21" s="112">
        <f>SUM(C21:I21)</f>
        <v>5571228.7300000004</v>
      </c>
    </row>
    <row r="22" spans="1:12" ht="16.5">
      <c r="A22" s="109"/>
      <c r="B22" s="109"/>
      <c r="C22" s="346"/>
      <c r="D22" s="346"/>
      <c r="E22" s="346"/>
      <c r="F22" s="346"/>
      <c r="G22" s="346"/>
      <c r="H22" s="346"/>
      <c r="I22" s="346"/>
      <c r="J22" s="346"/>
    </row>
    <row r="23" spans="1:12" ht="16.5">
      <c r="A23" s="116" t="s">
        <v>208</v>
      </c>
      <c r="B23" s="117"/>
      <c r="C23" s="120">
        <f t="shared" ref="C23:J23" si="1">(C21-C19)/C19</f>
        <v>-1.4592093190543835E-2</v>
      </c>
      <c r="D23" s="120">
        <f t="shared" si="1"/>
        <v>8.2222673111891048E-2</v>
      </c>
      <c r="E23" s="120">
        <f t="shared" si="1"/>
        <v>4.1402060380634514E-2</v>
      </c>
      <c r="F23" s="120">
        <f t="shared" si="1"/>
        <v>8.858582254800533E-2</v>
      </c>
      <c r="G23" s="120">
        <f t="shared" si="1"/>
        <v>3.3759275842549619E-2</v>
      </c>
      <c r="H23" s="120">
        <f t="shared" si="1"/>
        <v>0.10900143732617326</v>
      </c>
      <c r="I23" s="120">
        <f t="shared" si="1"/>
        <v>-3.701570960193043E-2</v>
      </c>
      <c r="J23" s="120">
        <f t="shared" si="1"/>
        <v>3.6942671524471449E-2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269</v>
      </c>
      <c r="B27" s="112"/>
      <c r="C27" s="347">
        <f>SUM((C19*1.05))</f>
        <v>1283491.5975000001</v>
      </c>
      <c r="D27" s="347">
        <f t="shared" ref="D27:I27" si="2">SUM((D19*1.05))</f>
        <v>181226.89200000002</v>
      </c>
      <c r="E27" s="347">
        <f t="shared" si="2"/>
        <v>1773600.3915000001</v>
      </c>
      <c r="F27" s="347">
        <f t="shared" si="2"/>
        <v>397603.81500000006</v>
      </c>
      <c r="G27" s="347">
        <f t="shared" si="2"/>
        <v>313945.53750000003</v>
      </c>
      <c r="H27" s="347">
        <f t="shared" si="2"/>
        <v>1065606.7694999999</v>
      </c>
      <c r="I27" s="347">
        <f t="shared" si="2"/>
        <v>625907.42550000001</v>
      </c>
      <c r="J27" s="347">
        <f>SUM((J19*1.05))</f>
        <v>5641382.4285000004</v>
      </c>
      <c r="K27" s="29"/>
      <c r="L27" s="29"/>
    </row>
    <row r="28" spans="1:12" ht="16.5">
      <c r="A28" s="113"/>
      <c r="B28" s="112"/>
      <c r="C28" s="112"/>
      <c r="D28" s="112"/>
      <c r="E28" s="112"/>
      <c r="F28" s="112"/>
      <c r="G28" s="112"/>
      <c r="H28" s="112"/>
      <c r="I28" s="112"/>
      <c r="J28" s="112"/>
      <c r="K28" s="29"/>
      <c r="L28" s="29"/>
    </row>
    <row r="29" spans="1:12" ht="16.5">
      <c r="A29" s="113" t="s">
        <v>270</v>
      </c>
      <c r="B29" s="112"/>
      <c r="C29" s="347">
        <f>C21</f>
        <v>1204535.9700000002</v>
      </c>
      <c r="D29" s="347">
        <f t="shared" ref="D29:J29" si="3">D21</f>
        <v>186788.43</v>
      </c>
      <c r="E29" s="347">
        <f t="shared" si="3"/>
        <v>1759077.24</v>
      </c>
      <c r="F29" s="347">
        <f t="shared" si="3"/>
        <v>412215.12</v>
      </c>
      <c r="G29" s="347">
        <f t="shared" si="3"/>
        <v>309089.63</v>
      </c>
      <c r="H29" s="347">
        <f t="shared" si="3"/>
        <v>1125485.1800000002</v>
      </c>
      <c r="I29" s="347">
        <f t="shared" si="3"/>
        <v>574037.16</v>
      </c>
      <c r="J29" s="347">
        <f t="shared" si="3"/>
        <v>5571228.7300000004</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-78955.627499999944</v>
      </c>
      <c r="D31" s="336">
        <f t="shared" si="4"/>
        <v>5561.5379999999714</v>
      </c>
      <c r="E31" s="336">
        <f t="shared" si="4"/>
        <v>-14523.151500000153</v>
      </c>
      <c r="F31" s="336">
        <f t="shared" si="4"/>
        <v>14611.304999999935</v>
      </c>
      <c r="G31" s="336">
        <f t="shared" si="4"/>
        <v>-4855.9075000000303</v>
      </c>
      <c r="H31" s="336">
        <f t="shared" si="4"/>
        <v>59878.410500000231</v>
      </c>
      <c r="I31" s="336">
        <f t="shared" si="4"/>
        <v>-51870.26549999998</v>
      </c>
      <c r="J31" s="336">
        <f t="shared" si="4"/>
        <v>-70153.69849999994</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271</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2023-09-07T18:04:43Z</dcterms:modified>
</cp:coreProperties>
</file>