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P:\Broadband\Broadband Grant Programs\State of Idaho Grant Programs\Idaho CPF ARPA Broadband Infrastructure Grant 2023\Score Finalization Workbooks\"/>
    </mc:Choice>
  </mc:AlternateContent>
  <xr:revisionPtr revIDLastSave="0" documentId="13_ncr:1_{627D2160-E183-499C-A1AA-E42409E49C33}" xr6:coauthVersionLast="47" xr6:coauthVersionMax="47" xr10:uidLastSave="{00000000-0000-0000-0000-000000000000}"/>
  <bookViews>
    <workbookView xWindow="-120" yWindow="-120" windowWidth="29040" windowHeight="15720" xr2:uid="{29956275-51E8-4755-AB23-7E97FE211933}"/>
  </bookViews>
  <sheets>
    <sheet name="TAP Summary" sheetId="1" r:id="rId1"/>
    <sheet name="Next Highest Scoring Project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 i="1" l="1"/>
  <c r="P33" i="1" l="1"/>
  <c r="M64" i="1"/>
  <c r="M63" i="1"/>
  <c r="R59" i="1"/>
  <c r="Q59" i="1"/>
  <c r="O59" i="1"/>
  <c r="R56" i="1"/>
  <c r="Q56" i="1"/>
  <c r="O56" i="1"/>
  <c r="R50" i="1"/>
  <c r="Q50" i="1"/>
  <c r="O50" i="1"/>
  <c r="R47" i="1"/>
  <c r="Q47" i="1"/>
  <c r="O47" i="1"/>
  <c r="R44" i="1"/>
  <c r="Q44" i="1"/>
  <c r="O44" i="1"/>
  <c r="R41" i="1"/>
  <c r="Q41" i="1"/>
  <c r="O41" i="1"/>
  <c r="J41" i="1"/>
  <c r="R35" i="1"/>
  <c r="Q35" i="1"/>
  <c r="O35" i="1"/>
  <c r="R32" i="1"/>
  <c r="Q32" i="1"/>
  <c r="O32" i="1"/>
  <c r="J32" i="1"/>
  <c r="J29" i="1"/>
  <c r="R29" i="1"/>
  <c r="Q29" i="1"/>
  <c r="O29" i="1"/>
  <c r="R26" i="1"/>
  <c r="Q26" i="1"/>
  <c r="O26" i="1"/>
  <c r="L26" i="1"/>
  <c r="R23" i="1"/>
  <c r="Q23" i="1"/>
  <c r="O23" i="1"/>
  <c r="R14" i="1"/>
  <c r="Q14" i="1"/>
  <c r="O14" i="1"/>
  <c r="R11" i="1"/>
  <c r="Q11" i="1"/>
  <c r="O11" i="1"/>
  <c r="R20" i="1"/>
  <c r="Q20" i="1"/>
  <c r="O20" i="1"/>
  <c r="O17" i="1"/>
  <c r="Q17" i="1"/>
  <c r="R17" i="1"/>
  <c r="H63" i="1"/>
  <c r="H64" i="1"/>
  <c r="P63" i="1" l="1"/>
  <c r="P64" i="1"/>
  <c r="H13" i="1"/>
  <c r="H12" i="1"/>
  <c r="H10" i="1"/>
  <c r="H9" i="1"/>
  <c r="H24" i="1"/>
  <c r="H26" i="1" s="1"/>
  <c r="L9" i="1"/>
  <c r="N9" i="1"/>
  <c r="K9" i="1" s="1"/>
  <c r="P9" i="1"/>
  <c r="K10" i="1"/>
  <c r="L10" i="1"/>
  <c r="M10" i="1" s="1"/>
  <c r="P10" i="1"/>
  <c r="N10" i="1" s="1"/>
  <c r="I11" i="1"/>
  <c r="J11" i="1"/>
  <c r="L12" i="1"/>
  <c r="P12" i="1"/>
  <c r="K13" i="1"/>
  <c r="L13" i="1"/>
  <c r="M13" i="1" s="1"/>
  <c r="P13" i="1"/>
  <c r="N13" i="1" s="1"/>
  <c r="I14" i="1"/>
  <c r="J14" i="1"/>
  <c r="H15" i="1"/>
  <c r="L15" i="1"/>
  <c r="P15" i="1"/>
  <c r="H16" i="1"/>
  <c r="K16" i="1"/>
  <c r="P16" i="1"/>
  <c r="I17" i="1"/>
  <c r="J17" i="1"/>
  <c r="H18" i="1"/>
  <c r="H20" i="1" s="1"/>
  <c r="L18" i="1"/>
  <c r="L20" i="1" s="1"/>
  <c r="M18" i="1"/>
  <c r="M20" i="1" s="1"/>
  <c r="P18" i="1"/>
  <c r="P19" i="1"/>
  <c r="I20" i="1"/>
  <c r="J20" i="1"/>
  <c r="H21" i="1"/>
  <c r="L21" i="1"/>
  <c r="L23" i="1" s="1"/>
  <c r="P21" i="1"/>
  <c r="H22" i="1"/>
  <c r="K22" i="1"/>
  <c r="I23" i="1"/>
  <c r="J23" i="1"/>
  <c r="M24" i="1"/>
  <c r="M26" i="1" s="1"/>
  <c r="P24" i="1"/>
  <c r="K25" i="1"/>
  <c r="P25" i="1"/>
  <c r="I26" i="1"/>
  <c r="J26" i="1"/>
  <c r="L27" i="1"/>
  <c r="L29" i="1" s="1"/>
  <c r="P27" i="1"/>
  <c r="K28" i="1"/>
  <c r="P28" i="1"/>
  <c r="H29" i="1"/>
  <c r="I29" i="1"/>
  <c r="H30" i="1"/>
  <c r="L30" i="1"/>
  <c r="L32" i="1" s="1"/>
  <c r="P30" i="1"/>
  <c r="H31" i="1"/>
  <c r="K31" i="1"/>
  <c r="P31" i="1"/>
  <c r="I32" i="1"/>
  <c r="H33" i="1"/>
  <c r="H35" i="1" s="1"/>
  <c r="M33" i="1"/>
  <c r="K33" i="1"/>
  <c r="K34" i="1"/>
  <c r="L34" i="1"/>
  <c r="L35" i="1" s="1"/>
  <c r="M34" i="1"/>
  <c r="P34" i="1"/>
  <c r="I35" i="1"/>
  <c r="J35" i="1"/>
  <c r="H36" i="1"/>
  <c r="L36" i="1"/>
  <c r="M36" i="1" s="1"/>
  <c r="M38" i="1" s="1"/>
  <c r="P36" i="1"/>
  <c r="N36" i="1" s="1"/>
  <c r="H37" i="1"/>
  <c r="K37" i="1"/>
  <c r="P37" i="1"/>
  <c r="I38" i="1"/>
  <c r="J38" i="1"/>
  <c r="O38" i="1"/>
  <c r="Q38" i="1"/>
  <c r="R38" i="1"/>
  <c r="H39" i="1"/>
  <c r="L39" i="1"/>
  <c r="P39" i="1"/>
  <c r="K39" i="1" s="1"/>
  <c r="H40" i="1"/>
  <c r="K40" i="1"/>
  <c r="P40" i="1"/>
  <c r="I41" i="1"/>
  <c r="H42" i="1"/>
  <c r="L42" i="1"/>
  <c r="L44" i="1" s="1"/>
  <c r="P42" i="1"/>
  <c r="H43" i="1"/>
  <c r="K43" i="1"/>
  <c r="P43" i="1"/>
  <c r="N43" i="1" s="1"/>
  <c r="I44" i="1"/>
  <c r="J44" i="1"/>
  <c r="H45" i="1"/>
  <c r="L45" i="1"/>
  <c r="L47" i="1" s="1"/>
  <c r="P45" i="1"/>
  <c r="H46" i="1"/>
  <c r="K46" i="1"/>
  <c r="P46" i="1"/>
  <c r="I47" i="1"/>
  <c r="J47" i="1"/>
  <c r="H48" i="1"/>
  <c r="L48" i="1"/>
  <c r="P48" i="1"/>
  <c r="K48" i="1" s="1"/>
  <c r="H49" i="1"/>
  <c r="K49" i="1"/>
  <c r="P49" i="1"/>
  <c r="I50" i="1"/>
  <c r="J50" i="1"/>
  <c r="H51" i="1"/>
  <c r="L51" i="1"/>
  <c r="M51" i="1" s="1"/>
  <c r="M53" i="1" s="1"/>
  <c r="P51" i="1"/>
  <c r="N51" i="1" s="1"/>
  <c r="H52" i="1"/>
  <c r="K52" i="1"/>
  <c r="P52" i="1"/>
  <c r="I53" i="1"/>
  <c r="J53" i="1"/>
  <c r="O53" i="1"/>
  <c r="Q53" i="1"/>
  <c r="R53" i="1"/>
  <c r="H54" i="1"/>
  <c r="L54" i="1"/>
  <c r="L56" i="1" s="1"/>
  <c r="P54" i="1"/>
  <c r="H55" i="1"/>
  <c r="H56" i="1" s="1"/>
  <c r="K55" i="1"/>
  <c r="P55" i="1"/>
  <c r="N55" i="1" s="1"/>
  <c r="I56" i="1"/>
  <c r="J56" i="1"/>
  <c r="H57" i="1"/>
  <c r="L57" i="1"/>
  <c r="P57" i="1"/>
  <c r="H58" i="1"/>
  <c r="K58" i="1"/>
  <c r="P58" i="1"/>
  <c r="N58" i="1" s="1"/>
  <c r="I59" i="1"/>
  <c r="J59" i="1"/>
  <c r="P38" i="1" l="1"/>
  <c r="H61" i="1"/>
  <c r="P53" i="1"/>
  <c r="H44" i="1"/>
  <c r="M45" i="1"/>
  <c r="M47" i="1" s="1"/>
  <c r="N25" i="1"/>
  <c r="N34" i="1"/>
  <c r="L14" i="1"/>
  <c r="K11" i="1"/>
  <c r="P17" i="1"/>
  <c r="H14" i="1"/>
  <c r="L38" i="1"/>
  <c r="L11" i="1"/>
  <c r="H38" i="1"/>
  <c r="K50" i="1"/>
  <c r="K41" i="1"/>
  <c r="M27" i="1"/>
  <c r="M29" i="1" s="1"/>
  <c r="M12" i="1"/>
  <c r="M14" i="1" s="1"/>
  <c r="N15" i="1"/>
  <c r="M48" i="1"/>
  <c r="M50" i="1" s="1"/>
  <c r="L50" i="1"/>
  <c r="K24" i="1"/>
  <c r="K26" i="1" s="1"/>
  <c r="P26" i="1"/>
  <c r="P56" i="1"/>
  <c r="H50" i="1"/>
  <c r="M35" i="1"/>
  <c r="H11" i="1"/>
  <c r="K51" i="1"/>
  <c r="K53" i="1" s="1"/>
  <c r="N27" i="1"/>
  <c r="P29" i="1"/>
  <c r="M61" i="1"/>
  <c r="M57" i="1"/>
  <c r="M59" i="1" s="1"/>
  <c r="L59" i="1"/>
  <c r="N39" i="1"/>
  <c r="P41" i="1"/>
  <c r="K15" i="1"/>
  <c r="K17" i="1" s="1"/>
  <c r="M39" i="1"/>
  <c r="M41" i="1" s="1"/>
  <c r="L41" i="1"/>
  <c r="M42" i="1"/>
  <c r="M44" i="1" s="1"/>
  <c r="K36" i="1"/>
  <c r="K38" i="1" s="1"/>
  <c r="K21" i="1"/>
  <c r="K23" i="1" s="1"/>
  <c r="P23" i="1"/>
  <c r="P11" i="1"/>
  <c r="N30" i="1"/>
  <c r="P32" i="1"/>
  <c r="N48" i="1"/>
  <c r="P50" i="1"/>
  <c r="K18" i="1"/>
  <c r="P20" i="1"/>
  <c r="P44" i="1"/>
  <c r="H47" i="1"/>
  <c r="K27" i="1"/>
  <c r="K29" i="1" s="1"/>
  <c r="M21" i="1"/>
  <c r="M23" i="1" s="1"/>
  <c r="N11" i="1"/>
  <c r="N12" i="1"/>
  <c r="N14" i="1" s="1"/>
  <c r="P14" i="1"/>
  <c r="N57" i="1"/>
  <c r="N59" i="1" s="1"/>
  <c r="P59" i="1"/>
  <c r="M15" i="1"/>
  <c r="M17" i="1" s="1"/>
  <c r="L17" i="1"/>
  <c r="H59" i="1"/>
  <c r="K35" i="1"/>
  <c r="H17" i="1"/>
  <c r="H23" i="1"/>
  <c r="K45" i="1"/>
  <c r="K47" i="1" s="1"/>
  <c r="P47" i="1"/>
  <c r="H32" i="1"/>
  <c r="M9" i="1"/>
  <c r="M11" i="1" s="1"/>
  <c r="P35" i="1"/>
  <c r="K12" i="1"/>
  <c r="K14" i="1" s="1"/>
  <c r="K57" i="1"/>
  <c r="M54" i="1"/>
  <c r="M56" i="1" s="1"/>
  <c r="M30" i="1"/>
  <c r="M32" i="1" s="1"/>
  <c r="N22" i="1"/>
  <c r="K19" i="1"/>
  <c r="M65" i="1" s="1"/>
  <c r="H41" i="1"/>
  <c r="N18" i="1"/>
  <c r="N31" i="1"/>
  <c r="H53" i="1"/>
  <c r="L53" i="1"/>
  <c r="N46" i="1"/>
  <c r="N21" i="1"/>
  <c r="N49" i="1"/>
  <c r="N37" i="1"/>
  <c r="N38" i="1" s="1"/>
  <c r="K54" i="1"/>
  <c r="K56" i="1" s="1"/>
  <c r="N45" i="1"/>
  <c r="N16" i="1"/>
  <c r="K30" i="1"/>
  <c r="K32" i="1" s="1"/>
  <c r="N52" i="1"/>
  <c r="N53" i="1" s="1"/>
  <c r="N40" i="1"/>
  <c r="N33" i="1"/>
  <c r="N28" i="1"/>
  <c r="N24" i="1"/>
  <c r="N26" i="1" s="1"/>
  <c r="N19" i="1"/>
  <c r="K42" i="1"/>
  <c r="K44" i="1" s="1"/>
  <c r="N42" i="1"/>
  <c r="N44" i="1" s="1"/>
  <c r="N54" i="1"/>
  <c r="N56" i="1" s="1"/>
  <c r="H60" i="1" l="1"/>
  <c r="N35" i="1"/>
  <c r="M62" i="1"/>
  <c r="K20" i="1"/>
  <c r="N23" i="1"/>
  <c r="N17" i="1"/>
  <c r="N29" i="1"/>
  <c r="K59" i="1"/>
  <c r="H65" i="1"/>
  <c r="P65" i="1" s="1"/>
  <c r="N20" i="1"/>
  <c r="H62" i="1"/>
  <c r="P62" i="1" s="1"/>
  <c r="P61" i="1"/>
  <c r="N32" i="1"/>
  <c r="N50" i="1"/>
  <c r="N47" i="1"/>
  <c r="N41" i="1"/>
</calcChain>
</file>

<file path=xl/sharedStrings.xml><?xml version="1.0" encoding="utf-8"?>
<sst xmlns="http://schemas.openxmlformats.org/spreadsheetml/2006/main" count="244" uniqueCount="129">
  <si>
    <t>Difference</t>
  </si>
  <si>
    <t>Orig</t>
  </si>
  <si>
    <t>New</t>
  </si>
  <si>
    <t>No</t>
  </si>
  <si>
    <t>Taylor / Basalt Fiber Project</t>
  </si>
  <si>
    <t>FyberCom</t>
  </si>
  <si>
    <t>APP-006037</t>
  </si>
  <si>
    <t>Bonner County – Sagle Fiber (FTTX) for speeds up to 2.5 Gbps</t>
  </si>
  <si>
    <t>Kaniksu</t>
  </si>
  <si>
    <t>APP-006030</t>
  </si>
  <si>
    <t>Yes</t>
  </si>
  <si>
    <t>Jerome County Fiber to the Premises &amp; Fiber Fed Fixed Wireless.</t>
  </si>
  <si>
    <t>Jerome County</t>
  </si>
  <si>
    <t>APP-005989</t>
  </si>
  <si>
    <t xml:space="preserve"> Hauser Lake Area Project</t>
  </si>
  <si>
    <t>Intermax Networks</t>
  </si>
  <si>
    <t>APP-005976</t>
  </si>
  <si>
    <t xml:space="preserve">Madison County and FyberCom Fiber Initiative </t>
  </si>
  <si>
    <t>Madison County</t>
  </si>
  <si>
    <t>APP-005958</t>
  </si>
  <si>
    <t xml:space="preserve"> Selle Valley Project</t>
  </si>
  <si>
    <t>APP-005952</t>
  </si>
  <si>
    <t>Gooding County Wireless Fiber and Middle Mile Fiber</t>
  </si>
  <si>
    <t>Gooding County</t>
  </si>
  <si>
    <t>APP-005949</t>
  </si>
  <si>
    <t>Project Last Mile- Priest River &amp; Oldtown</t>
  </si>
  <si>
    <t>MiFiber</t>
  </si>
  <si>
    <t>APP-005947</t>
  </si>
  <si>
    <t>Bonner County - Selle Valley Fiber (FTTX) for speeds up to 2.5 Gbps</t>
  </si>
  <si>
    <t>APP-005942</t>
  </si>
  <si>
    <t xml:space="preserve"> State Hwy 54 Corridor Project</t>
  </si>
  <si>
    <t>APP-005938</t>
  </si>
  <si>
    <t>Aberdeen Fiber to the Premise</t>
  </si>
  <si>
    <t>Ziply Fiber</t>
  </si>
  <si>
    <t>APP-005932</t>
  </si>
  <si>
    <t>Latah County Dark Fiber Network</t>
  </si>
  <si>
    <t>Latah County</t>
  </si>
  <si>
    <t>APP-005924</t>
  </si>
  <si>
    <t>Valley County Fiber to the Premise</t>
  </si>
  <si>
    <t>APP-005923</t>
  </si>
  <si>
    <t>Camas County Wireless Fiber and Fiber to the Premises</t>
  </si>
  <si>
    <t>Camas County</t>
  </si>
  <si>
    <t>APP-005921</t>
  </si>
  <si>
    <t>Owyhee County</t>
  </si>
  <si>
    <t>Whitecloud Communications</t>
  </si>
  <si>
    <t>APP-005904</t>
  </si>
  <si>
    <t>Orofino to Grangeville Fiber Optic Conduit Project</t>
  </si>
  <si>
    <t>Idaho County</t>
  </si>
  <si>
    <t>APP-005896</t>
  </si>
  <si>
    <t>Comcast Cable Communications LLC</t>
  </si>
  <si>
    <t>APP-005889</t>
  </si>
  <si>
    <t>Salmon Idaho Hwys 93 North Fiber and Hwy 28 South Project</t>
  </si>
  <si>
    <t>Custer Telephone Cooperative Inc</t>
  </si>
  <si>
    <t>APP-005883</t>
  </si>
  <si>
    <t>Total Project Cost</t>
  </si>
  <si>
    <t>Mmile</t>
  </si>
  <si>
    <t>Project Name</t>
  </si>
  <si>
    <t>Organization</t>
  </si>
  <si>
    <t>App#</t>
  </si>
  <si>
    <t>Region</t>
  </si>
  <si>
    <t>Allocated Funds</t>
  </si>
  <si>
    <t>Updated Allocated Funds</t>
  </si>
  <si>
    <t>Available Funds</t>
  </si>
  <si>
    <t>Average Cost Per Premise</t>
  </si>
  <si>
    <t>Grant Ineligible Locations</t>
  </si>
  <si>
    <t>UnderServed</t>
  </si>
  <si>
    <t>UnServed</t>
  </si>
  <si>
    <t>Grant Eligible Locations</t>
  </si>
  <si>
    <t>Total Project Area Locations</t>
  </si>
  <si>
    <t>% Cash Match</t>
  </si>
  <si>
    <t>Cost Per Premise 
(Grant $/(Under+Un)</t>
  </si>
  <si>
    <t>Requested Funds</t>
  </si>
  <si>
    <t>Cash Match
(TPC/Eligible Locations)</t>
  </si>
  <si>
    <t xml:space="preserve">Amount Allocated - Updated Funding Request </t>
  </si>
  <si>
    <t>Updated Available Funds</t>
  </si>
  <si>
    <t>Updated Total Underserved Locations</t>
  </si>
  <si>
    <t>Updated Total Unserved Locations</t>
  </si>
  <si>
    <t>Updated Average Cost Per Premise</t>
  </si>
  <si>
    <t>Previous Allocated Funds</t>
  </si>
  <si>
    <t>Previous Available Funds</t>
  </si>
  <si>
    <t>Previous Total Underserved Locations</t>
  </si>
  <si>
    <t>Previous Total Unserved Locations</t>
  </si>
  <si>
    <t>Previous Average Cost Per Premise</t>
  </si>
  <si>
    <t>Underserved Locations</t>
  </si>
  <si>
    <t>Unserved Locations</t>
  </si>
  <si>
    <t>= IBAB Challenge Determination Needed</t>
  </si>
  <si>
    <t>= Grant Funding Request Change Due to Challenge</t>
  </si>
  <si>
    <t>= Difference in Request Versus Award/Allocation</t>
  </si>
  <si>
    <t>IBAB Score</t>
  </si>
  <si>
    <t>City of Preston, City of Franklin and Surrounding Area</t>
  </si>
  <si>
    <t>*Project overlaps with Intermax Selle Valley</t>
  </si>
  <si>
    <t>*Project overlaps with Kaniksu Bonner County Selle Valley</t>
  </si>
  <si>
    <t>APP-005918</t>
  </si>
  <si>
    <t>Lincoln County, ID (LCID) Broadband Initiative- Phase 2- Fiber to the Premi</t>
  </si>
  <si>
    <t>Lincoln County</t>
  </si>
  <si>
    <t>APP-005922</t>
  </si>
  <si>
    <t>Island Park</t>
  </si>
  <si>
    <t>Blackfoot (formerly Fremont Telcom Co.)</t>
  </si>
  <si>
    <t xml:space="preserve"> $-   </t>
  </si>
  <si>
    <t>APP-005953</t>
  </si>
  <si>
    <t>Aberdeen to Riverside Idaho</t>
  </si>
  <si>
    <t>Direct Communications Rockland Inc.</t>
  </si>
  <si>
    <t>APP-006015</t>
  </si>
  <si>
    <t>HWY 75 - Salmon River Corridor</t>
  </si>
  <si>
    <t>APP-005906</t>
  </si>
  <si>
    <t>Sandpoint North Expansion</t>
  </si>
  <si>
    <t>Vyve Broadband</t>
  </si>
  <si>
    <t>APP-005912</t>
  </si>
  <si>
    <t xml:space="preserve">Lumen - Montpelier Project                                                 </t>
  </si>
  <si>
    <t>Lumen</t>
  </si>
  <si>
    <t>APP-005997</t>
  </si>
  <si>
    <t>Lost River Fiber Project</t>
  </si>
  <si>
    <t>ATC Communications Inc</t>
  </si>
  <si>
    <t>APP-005911</t>
  </si>
  <si>
    <t>Lumen - Preston Project</t>
  </si>
  <si>
    <t xml:space="preserve">Funding Request </t>
  </si>
  <si>
    <t>Challenged</t>
  </si>
  <si>
    <t>Y</t>
  </si>
  <si>
    <t>N</t>
  </si>
  <si>
    <t>Red Text</t>
  </si>
  <si>
    <t>= IBAB chose not to fund at last meeting</t>
  </si>
  <si>
    <t>= Challenge Received</t>
  </si>
  <si>
    <t>Overlaps with a TAP</t>
  </si>
  <si>
    <t>TAPs (Tentatively Awarded Projects)</t>
  </si>
  <si>
    <t>Previously Requested Funds</t>
  </si>
  <si>
    <t>Next Highest Scored Projects</t>
  </si>
  <si>
    <t xml:space="preserve">*Locations are based on the GIS Map polygons submitted by the applicants. Any updates to location numbers are based on our best efforts to work with the tentavely awarded applicants to adjust polygons to reflect actual project locations. </t>
  </si>
  <si>
    <t>Challenge Reverted Funds</t>
  </si>
  <si>
    <t>Application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</si>
</sst>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quot;$&quot;#,##0.00"/>
  </numFmts>
  <fonts count="21" x14ac:knownFonts="1">
    <font>
      <sz val="10"/>
      <name val="Arial"/>
      <family val="2"/>
    </font>
    <font>
      <sz val="11"/>
      <color theme="1"/>
      <name val="Calibri"/>
      <family val="2"/>
      <scheme val="minor"/>
    </font>
    <font>
      <sz val="10"/>
      <name val="Arial"/>
      <family val="2"/>
    </font>
    <font>
      <sz val="11"/>
      <name val="Arial"/>
      <family val="2"/>
    </font>
    <font>
      <sz val="11"/>
      <color rgb="FF000000"/>
      <name val="Arial"/>
      <family val="2"/>
    </font>
    <font>
      <sz val="10"/>
      <color rgb="FF000000"/>
      <name val="Arial"/>
      <family val="2"/>
    </font>
    <font>
      <b/>
      <sz val="11"/>
      <color rgb="FFFF0000"/>
      <name val="Arial"/>
      <family val="2"/>
    </font>
    <font>
      <b/>
      <sz val="10"/>
      <name val="Arial"/>
      <family val="2"/>
    </font>
    <font>
      <sz val="8"/>
      <color rgb="FF0070C0"/>
      <name val="Arial"/>
      <family val="2"/>
    </font>
    <font>
      <sz val="11"/>
      <color rgb="FFFF0000"/>
      <name val="Calibri"/>
      <family val="2"/>
      <scheme val="minor"/>
    </font>
    <font>
      <b/>
      <sz val="11"/>
      <color rgb="FF0070C0"/>
      <name val="Arial"/>
      <family val="2"/>
    </font>
    <font>
      <b/>
      <sz val="8"/>
      <color rgb="FF0070C0"/>
      <name val="Arial"/>
      <family val="2"/>
    </font>
    <font>
      <b/>
      <sz val="8"/>
      <color rgb="FFFF0000"/>
      <name val="Arial"/>
      <family val="2"/>
    </font>
    <font>
      <sz val="11"/>
      <color indexed="8"/>
      <name val="Calibri"/>
      <family val="2"/>
      <scheme val="minor"/>
    </font>
    <font>
      <sz val="11"/>
      <name val="Calibri"/>
      <family val="2"/>
      <scheme val="minor"/>
    </font>
    <font>
      <sz val="10"/>
      <color rgb="FFFF0000"/>
      <name val="Arial"/>
      <family val="2"/>
    </font>
    <font>
      <b/>
      <sz val="11"/>
      <name val="Arial"/>
      <family val="2"/>
    </font>
    <font>
      <sz val="10"/>
      <color theme="0" tint="-0.499984740745262"/>
      <name val="Arial"/>
      <family val="2"/>
    </font>
    <font>
      <b/>
      <sz val="11"/>
      <color theme="0" tint="-0.499984740745262"/>
      <name val="Arial"/>
      <family val="2"/>
    </font>
    <font>
      <sz val="11"/>
      <color theme="0" tint="-0.499984740745262"/>
      <name val="Arial"/>
      <family val="2"/>
    </font>
    <font>
      <sz val="8"/>
      <color theme="0" tint="-0.499984740745262"/>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65"/>
      </patternFill>
    </fill>
    <fill>
      <patternFill patternType="solid">
        <fgColor theme="9" tint="0.59999389629810485"/>
        <bgColor indexed="64"/>
      </patternFill>
    </fill>
  </fills>
  <borders count="1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applyNumberForma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0" fontId="13" fillId="0" borderId="0"/>
    <xf numFmtId="9" fontId="13" fillId="0" borderId="0" applyFont="0" applyFill="0" applyBorder="0" applyAlignment="0" applyProtection="0"/>
    <xf numFmtId="44" fontId="13" fillId="0" borderId="0" applyFont="0" applyFill="0" applyBorder="0" applyAlignment="0" applyProtection="0"/>
  </cellStyleXfs>
  <cellXfs count="135">
    <xf numFmtId="0" fontId="0" fillId="0" borderId="0" xfId="0"/>
    <xf numFmtId="0" fontId="0" fillId="0" borderId="0" xfId="0" applyBorder="1"/>
    <xf numFmtId="1" fontId="3" fillId="0" borderId="2" xfId="0" applyNumberFormat="1" applyFont="1" applyBorder="1" applyAlignment="1">
      <alignment horizontal="center" vertical="center"/>
    </xf>
    <xf numFmtId="164" fontId="3" fillId="0" borderId="2" xfId="2" applyNumberFormat="1" applyFont="1" applyBorder="1" applyAlignment="1">
      <alignment horizontal="center" vertical="center"/>
    </xf>
    <xf numFmtId="165" fontId="3" fillId="0" borderId="2" xfId="0" applyNumberFormat="1" applyFont="1" applyBorder="1" applyAlignment="1">
      <alignment horizontal="right"/>
    </xf>
    <xf numFmtId="0" fontId="0" fillId="0" borderId="2" xfId="0" applyBorder="1"/>
    <xf numFmtId="0" fontId="0" fillId="0" borderId="3" xfId="0" applyBorder="1"/>
    <xf numFmtId="1" fontId="3" fillId="0" borderId="8" xfId="1" applyNumberFormat="1" applyFont="1" applyFill="1" applyBorder="1" applyAlignment="1" applyProtection="1">
      <alignment horizontal="center" vertical="center"/>
    </xf>
    <xf numFmtId="164" fontId="3" fillId="0" borderId="8" xfId="2" applyNumberFormat="1" applyFont="1" applyFill="1" applyBorder="1" applyAlignment="1" applyProtection="1">
      <alignment horizontal="center" vertical="center"/>
    </xf>
    <xf numFmtId="165" fontId="3" fillId="0" borderId="8" xfId="1" applyNumberFormat="1" applyFont="1" applyFill="1" applyBorder="1" applyAlignment="1" applyProtection="1">
      <alignment horizontal="right" vertical="center"/>
    </xf>
    <xf numFmtId="165" fontId="3" fillId="0" borderId="8" xfId="0" applyNumberFormat="1" applyFont="1" applyFill="1" applyBorder="1" applyAlignment="1">
      <alignment horizontal="right" vertical="center"/>
    </xf>
    <xf numFmtId="0" fontId="0" fillId="0" borderId="8" xfId="0" applyFill="1" applyBorder="1" applyAlignment="1" applyProtection="1">
      <alignment vertical="center"/>
    </xf>
    <xf numFmtId="0" fontId="0" fillId="0" borderId="9" xfId="0" applyFill="1" applyBorder="1" applyAlignment="1">
      <alignment horizontal="center" vertical="center"/>
    </xf>
    <xf numFmtId="1" fontId="3" fillId="2" borderId="8" xfId="1" applyNumberFormat="1" applyFont="1" applyFill="1" applyBorder="1" applyAlignment="1" applyProtection="1">
      <alignment horizontal="center" vertical="center"/>
    </xf>
    <xf numFmtId="164" fontId="3" fillId="2" borderId="8" xfId="2" applyNumberFormat="1" applyFont="1" applyFill="1" applyBorder="1" applyAlignment="1" applyProtection="1">
      <alignment horizontal="center" vertical="center"/>
    </xf>
    <xf numFmtId="165" fontId="3" fillId="2" borderId="8" xfId="1" applyNumberFormat="1" applyFont="1" applyFill="1" applyBorder="1" applyAlignment="1" applyProtection="1">
      <alignment horizontal="right" vertical="center"/>
    </xf>
    <xf numFmtId="165" fontId="4" fillId="2" borderId="8" xfId="0" applyNumberFormat="1" applyFont="1" applyFill="1" applyBorder="1" applyAlignment="1">
      <alignment horizontal="right" vertical="center"/>
    </xf>
    <xf numFmtId="0" fontId="0" fillId="2" borderId="8" xfId="0" applyFill="1" applyBorder="1" applyAlignment="1" applyProtection="1">
      <alignment vertical="center"/>
    </xf>
    <xf numFmtId="0" fontId="0" fillId="2" borderId="9" xfId="0" applyFill="1" applyBorder="1" applyAlignment="1">
      <alignment horizontal="center" vertical="center"/>
    </xf>
    <xf numFmtId="165" fontId="3" fillId="2" borderId="8" xfId="0" applyNumberFormat="1" applyFont="1" applyFill="1" applyBorder="1" applyAlignment="1">
      <alignment horizontal="right" vertical="center"/>
    </xf>
    <xf numFmtId="1" fontId="3" fillId="0" borderId="8" xfId="0" applyNumberFormat="1" applyFont="1" applyFill="1" applyBorder="1" applyAlignment="1">
      <alignment horizontal="center" vertical="center"/>
    </xf>
    <xf numFmtId="1" fontId="3" fillId="0" borderId="8" xfId="1" applyNumberFormat="1" applyFont="1" applyFill="1" applyBorder="1" applyAlignment="1">
      <alignment horizontal="center" vertical="center"/>
    </xf>
    <xf numFmtId="0" fontId="7" fillId="4" borderId="0" xfId="0" applyFont="1" applyFill="1" applyBorder="1" applyAlignment="1" applyProtection="1">
      <alignment horizontal="center" vertical="center" wrapText="1"/>
    </xf>
    <xf numFmtId="0" fontId="7" fillId="5" borderId="0" xfId="0" applyFont="1" applyFill="1" applyBorder="1" applyAlignment="1">
      <alignment vertical="center" wrapText="1"/>
    </xf>
    <xf numFmtId="165" fontId="7" fillId="4" borderId="0" xfId="0" applyNumberFormat="1" applyFont="1" applyFill="1" applyBorder="1" applyAlignment="1" applyProtection="1">
      <alignment horizontal="center" vertical="center" wrapText="1"/>
    </xf>
    <xf numFmtId="0" fontId="7" fillId="6" borderId="0" xfId="0" applyFont="1" applyFill="1" applyBorder="1" applyAlignment="1" applyProtection="1">
      <alignment horizontal="center" vertical="center" wrapText="1"/>
    </xf>
    <xf numFmtId="0" fontId="7" fillId="6" borderId="0" xfId="0" applyFont="1" applyFill="1" applyBorder="1" applyAlignment="1" applyProtection="1">
      <alignment horizontal="left" vertical="center"/>
    </xf>
    <xf numFmtId="0" fontId="7" fillId="4" borderId="0" xfId="0" applyFont="1" applyFill="1" applyBorder="1" applyAlignment="1" applyProtection="1">
      <alignment horizontal="center" vertical="center"/>
    </xf>
    <xf numFmtId="165" fontId="6" fillId="2" borderId="8" xfId="1" applyNumberFormat="1" applyFont="1" applyFill="1" applyBorder="1" applyAlignment="1" applyProtection="1">
      <alignment horizontal="right" vertical="center"/>
    </xf>
    <xf numFmtId="165" fontId="6" fillId="2" borderId="8" xfId="0" applyNumberFormat="1" applyFont="1" applyFill="1" applyBorder="1" applyAlignment="1">
      <alignment horizontal="right" vertical="center"/>
    </xf>
    <xf numFmtId="165" fontId="0" fillId="0" borderId="0" xfId="0" applyNumberFormat="1" applyBorder="1"/>
    <xf numFmtId="0" fontId="0" fillId="0" borderId="0" xfId="0" applyFill="1" applyBorder="1"/>
    <xf numFmtId="0" fontId="0" fillId="0" borderId="3" xfId="0" applyFill="1" applyBorder="1"/>
    <xf numFmtId="0" fontId="0" fillId="0" borderId="2" xfId="0" applyFill="1" applyBorder="1"/>
    <xf numFmtId="1" fontId="3" fillId="2" borderId="8" xfId="0" applyNumberFormat="1" applyFont="1" applyFill="1" applyBorder="1" applyAlignment="1">
      <alignment horizontal="center" vertical="center"/>
    </xf>
    <xf numFmtId="0" fontId="0" fillId="0" borderId="0" xfId="0" applyBorder="1" applyAlignment="1">
      <alignment horizontal="right"/>
    </xf>
    <xf numFmtId="0" fontId="0" fillId="0" borderId="0" xfId="0" applyFill="1" applyBorder="1" applyAlignment="1">
      <alignment horizontal="right"/>
    </xf>
    <xf numFmtId="1" fontId="0" fillId="0" borderId="0" xfId="0" applyNumberFormat="1" applyBorder="1"/>
    <xf numFmtId="0" fontId="8" fillId="0" borderId="0" xfId="0" applyFont="1" applyBorder="1"/>
    <xf numFmtId="1" fontId="3" fillId="0" borderId="2" xfId="0" applyNumberFormat="1" applyFont="1" applyBorder="1" applyAlignment="1">
      <alignment horizontal="center"/>
    </xf>
    <xf numFmtId="164" fontId="3" fillId="0" borderId="2" xfId="2" applyNumberFormat="1" applyFont="1" applyBorder="1" applyAlignment="1">
      <alignment horizontal="center"/>
    </xf>
    <xf numFmtId="165" fontId="3" fillId="0" borderId="2" xfId="0" applyNumberFormat="1" applyFont="1" applyFill="1" applyBorder="1" applyAlignment="1">
      <alignment horizontal="right"/>
    </xf>
    <xf numFmtId="164" fontId="3" fillId="0" borderId="2" xfId="2" applyNumberFormat="1" applyFont="1" applyFill="1" applyBorder="1" applyAlignment="1">
      <alignment horizontal="center" vertical="center"/>
    </xf>
    <xf numFmtId="1" fontId="3" fillId="0" borderId="2" xfId="0" applyNumberFormat="1" applyFont="1" applyFill="1" applyBorder="1" applyAlignment="1">
      <alignment horizontal="center" vertical="center"/>
    </xf>
    <xf numFmtId="0" fontId="0" fillId="0" borderId="0" xfId="0" applyFill="1"/>
    <xf numFmtId="165" fontId="0" fillId="0" borderId="0" xfId="0" applyNumberFormat="1" applyBorder="1" applyAlignment="1">
      <alignment horizontal="right"/>
    </xf>
    <xf numFmtId="165" fontId="10" fillId="3" borderId="8" xfId="1" applyNumberFormat="1" applyFont="1" applyFill="1" applyBorder="1" applyAlignment="1" applyProtection="1">
      <alignment horizontal="right" vertical="center"/>
    </xf>
    <xf numFmtId="0" fontId="0" fillId="2" borderId="10" xfId="0" applyFill="1" applyBorder="1"/>
    <xf numFmtId="8" fontId="11" fillId="7" borderId="10" xfId="0" applyNumberFormat="1" applyFont="1" applyFill="1" applyBorder="1"/>
    <xf numFmtId="8" fontId="12" fillId="0" borderId="10" xfId="0" applyNumberFormat="1" applyFont="1" applyFill="1" applyBorder="1"/>
    <xf numFmtId="164" fontId="7" fillId="5" borderId="0" xfId="2" applyNumberFormat="1" applyFont="1" applyFill="1" applyBorder="1" applyAlignment="1">
      <alignment horizontal="center" vertical="center" wrapText="1"/>
    </xf>
    <xf numFmtId="0" fontId="0" fillId="0" borderId="0" xfId="0" applyBorder="1" applyAlignment="1">
      <alignment horizontal="center"/>
    </xf>
    <xf numFmtId="0" fontId="7" fillId="5" borderId="0"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2" xfId="0" applyBorder="1" applyAlignment="1">
      <alignment horizontal="center"/>
    </xf>
    <xf numFmtId="0" fontId="0" fillId="2" borderId="8" xfId="0" applyFill="1" applyBorder="1" applyAlignment="1">
      <alignment horizontal="center" vertical="center"/>
    </xf>
    <xf numFmtId="0" fontId="0" fillId="0" borderId="2" xfId="0" applyFill="1" applyBorder="1" applyAlignment="1">
      <alignment horizontal="center"/>
    </xf>
    <xf numFmtId="0" fontId="5" fillId="2" borderId="8" xfId="0" applyFont="1" applyFill="1" applyBorder="1" applyAlignment="1">
      <alignment horizontal="center" vertical="center"/>
    </xf>
    <xf numFmtId="8" fontId="2" fillId="0" borderId="0" xfId="3" applyNumberFormat="1" applyFont="1"/>
    <xf numFmtId="0" fontId="2" fillId="0" borderId="0" xfId="3" applyFont="1"/>
    <xf numFmtId="10" fontId="2" fillId="0" borderId="0" xfId="3" applyNumberFormat="1" applyFont="1"/>
    <xf numFmtId="164" fontId="14" fillId="0" borderId="0" xfId="4" applyNumberFormat="1" applyFont="1" applyFill="1" applyBorder="1"/>
    <xf numFmtId="164" fontId="2" fillId="0" borderId="0" xfId="4" applyNumberFormat="1" applyFont="1" applyBorder="1"/>
    <xf numFmtId="0" fontId="15" fillId="0" borderId="0" xfId="3" applyFont="1"/>
    <xf numFmtId="8" fontId="15" fillId="0" borderId="0" xfId="3" applyNumberFormat="1" applyFont="1"/>
    <xf numFmtId="10" fontId="15" fillId="0" borderId="0" xfId="3" applyNumberFormat="1" applyFont="1"/>
    <xf numFmtId="164" fontId="9" fillId="0" borderId="0" xfId="4" applyNumberFormat="1" applyFont="1" applyFill="1" applyBorder="1"/>
    <xf numFmtId="164" fontId="15" fillId="0" borderId="0" xfId="4" applyNumberFormat="1" applyFont="1" applyBorder="1"/>
    <xf numFmtId="1" fontId="0" fillId="0" borderId="0" xfId="0" applyNumberFormat="1" applyAlignment="1">
      <alignment horizontal="center"/>
    </xf>
    <xf numFmtId="0" fontId="15" fillId="0" borderId="0" xfId="3" applyFont="1" applyAlignment="1">
      <alignment horizontal="center"/>
    </xf>
    <xf numFmtId="0" fontId="0" fillId="0" borderId="0" xfId="0" applyAlignment="1">
      <alignment horizontal="center"/>
    </xf>
    <xf numFmtId="0" fontId="2" fillId="0" borderId="0" xfId="3" applyFont="1" applyAlignment="1">
      <alignment horizontal="center"/>
    </xf>
    <xf numFmtId="0" fontId="15" fillId="0" borderId="0" xfId="0" applyFont="1" applyAlignment="1">
      <alignment horizontal="center"/>
    </xf>
    <xf numFmtId="0" fontId="15" fillId="0" borderId="10" xfId="0" applyFont="1" applyBorder="1"/>
    <xf numFmtId="0" fontId="0" fillId="0" borderId="0" xfId="0" quotePrefix="1"/>
    <xf numFmtId="0" fontId="15" fillId="2" borderId="0" xfId="0" applyFont="1" applyFill="1" applyAlignment="1">
      <alignment horizontal="center"/>
    </xf>
    <xf numFmtId="0" fontId="15" fillId="2" borderId="0" xfId="3" applyFont="1" applyFill="1"/>
    <xf numFmtId="0" fontId="15" fillId="2" borderId="0" xfId="3" applyFont="1" applyFill="1" applyAlignment="1">
      <alignment horizontal="center"/>
    </xf>
    <xf numFmtId="164" fontId="15" fillId="2" borderId="0" xfId="4" applyNumberFormat="1" applyFont="1" applyFill="1" applyBorder="1"/>
    <xf numFmtId="8" fontId="15" fillId="2" borderId="0" xfId="3" applyNumberFormat="1" applyFont="1" applyFill="1"/>
    <xf numFmtId="10" fontId="15" fillId="2" borderId="0" xfId="3" applyNumberFormat="1" applyFont="1" applyFill="1"/>
    <xf numFmtId="1" fontId="15" fillId="2" borderId="0" xfId="0" applyNumberFormat="1" applyFont="1" applyFill="1" applyAlignment="1">
      <alignment horizontal="center"/>
    </xf>
    <xf numFmtId="1" fontId="15" fillId="2" borderId="0" xfId="3" applyNumberFormat="1" applyFont="1" applyFill="1" applyAlignment="1">
      <alignment horizontal="center"/>
    </xf>
    <xf numFmtId="1" fontId="15" fillId="0" borderId="0" xfId="0" applyNumberFormat="1" applyFont="1" applyAlignment="1">
      <alignment horizontal="center"/>
    </xf>
    <xf numFmtId="164" fontId="9" fillId="2" borderId="0" xfId="4" applyNumberFormat="1" applyFont="1" applyFill="1" applyBorder="1"/>
    <xf numFmtId="0" fontId="0" fillId="2" borderId="0" xfId="0" applyFill="1" applyAlignment="1">
      <alignment horizontal="center"/>
    </xf>
    <xf numFmtId="0" fontId="2" fillId="2" borderId="0" xfId="3" applyFont="1" applyFill="1"/>
    <xf numFmtId="0" fontId="2" fillId="2" borderId="0" xfId="3" applyFont="1" applyFill="1" applyAlignment="1">
      <alignment horizontal="center"/>
    </xf>
    <xf numFmtId="164" fontId="2" fillId="2" borderId="0" xfId="4" applyNumberFormat="1" applyFont="1" applyFill="1" applyBorder="1"/>
    <xf numFmtId="8" fontId="2" fillId="2" borderId="0" xfId="3" applyNumberFormat="1" applyFont="1" applyFill="1"/>
    <xf numFmtId="10" fontId="2" fillId="2" borderId="0" xfId="3" applyNumberFormat="1" applyFont="1" applyFill="1"/>
    <xf numFmtId="1" fontId="0" fillId="2" borderId="0" xfId="0" applyNumberFormat="1" applyFill="1" applyAlignment="1">
      <alignment horizontal="center"/>
    </xf>
    <xf numFmtId="0" fontId="7" fillId="0" borderId="0" xfId="0" applyFont="1" applyBorder="1"/>
    <xf numFmtId="0" fontId="7" fillId="0" borderId="0" xfId="0" applyFont="1"/>
    <xf numFmtId="8" fontId="12" fillId="0" borderId="0" xfId="0" applyNumberFormat="1" applyFont="1" applyFill="1" applyBorder="1"/>
    <xf numFmtId="9" fontId="16" fillId="0" borderId="7" xfId="2" applyFont="1" applyFill="1" applyBorder="1" applyAlignment="1" applyProtection="1">
      <alignment horizontal="left" vertical="center"/>
    </xf>
    <xf numFmtId="0" fontId="16" fillId="0" borderId="1" xfId="0" applyFont="1" applyBorder="1" applyAlignment="1">
      <alignment horizontal="left" vertical="center"/>
    </xf>
    <xf numFmtId="9" fontId="16" fillId="2" borderId="7" xfId="2" applyFont="1" applyFill="1" applyBorder="1" applyAlignment="1" applyProtection="1">
      <alignment horizontal="left" vertical="center"/>
    </xf>
    <xf numFmtId="0" fontId="16" fillId="0" borderId="1" xfId="0" applyFont="1" applyFill="1" applyBorder="1" applyAlignment="1">
      <alignment horizontal="left" vertical="center"/>
    </xf>
    <xf numFmtId="0" fontId="17" fillId="0" borderId="6" xfId="0" applyFont="1" applyBorder="1"/>
    <xf numFmtId="0" fontId="17" fillId="0" borderId="0" xfId="0" applyFont="1" applyBorder="1"/>
    <xf numFmtId="0" fontId="17" fillId="0" borderId="0" xfId="0" applyFont="1" applyBorder="1" applyAlignment="1">
      <alignment horizontal="center"/>
    </xf>
    <xf numFmtId="0" fontId="18" fillId="0" borderId="4" xfId="0" applyFont="1" applyBorder="1" applyAlignment="1">
      <alignment horizontal="left" vertical="center"/>
    </xf>
    <xf numFmtId="165" fontId="19" fillId="0" borderId="5" xfId="0" applyNumberFormat="1" applyFont="1" applyBorder="1" applyAlignment="1">
      <alignment horizontal="right"/>
    </xf>
    <xf numFmtId="165" fontId="19" fillId="0" borderId="5" xfId="0" applyNumberFormat="1" applyFont="1" applyFill="1" applyBorder="1" applyAlignment="1">
      <alignment horizontal="right" vertical="center"/>
    </xf>
    <xf numFmtId="165" fontId="19" fillId="0" borderId="5" xfId="1" applyNumberFormat="1" applyFont="1" applyFill="1" applyBorder="1" applyAlignment="1" applyProtection="1">
      <alignment horizontal="right" vertical="center"/>
    </xf>
    <xf numFmtId="165" fontId="19" fillId="0" borderId="5" xfId="1" applyNumberFormat="1" applyFont="1" applyFill="1" applyBorder="1" applyAlignment="1">
      <alignment horizontal="right" vertical="center"/>
    </xf>
    <xf numFmtId="164" fontId="19" fillId="0" borderId="5" xfId="2" applyNumberFormat="1" applyFont="1" applyFill="1" applyBorder="1" applyAlignment="1">
      <alignment horizontal="center" vertical="center"/>
    </xf>
    <xf numFmtId="1" fontId="19" fillId="0" borderId="5" xfId="0" applyNumberFormat="1" applyFont="1" applyFill="1" applyBorder="1" applyAlignment="1">
      <alignment horizontal="center" vertical="center"/>
    </xf>
    <xf numFmtId="1" fontId="19" fillId="0" borderId="5" xfId="1" applyNumberFormat="1" applyFont="1" applyFill="1" applyBorder="1" applyAlignment="1">
      <alignment horizontal="center" vertical="center"/>
    </xf>
    <xf numFmtId="0" fontId="17" fillId="0" borderId="0" xfId="0" applyFont="1"/>
    <xf numFmtId="0" fontId="18" fillId="0" borderId="4" xfId="0" applyFont="1" applyFill="1" applyBorder="1" applyAlignment="1">
      <alignment horizontal="left" vertical="center"/>
    </xf>
    <xf numFmtId="0" fontId="17" fillId="0" borderId="6" xfId="0" applyFont="1" applyFill="1" applyBorder="1"/>
    <xf numFmtId="0" fontId="17" fillId="0" borderId="0" xfId="0" applyFont="1" applyFill="1" applyBorder="1"/>
    <xf numFmtId="0" fontId="17" fillId="0" borderId="0" xfId="0" applyFont="1" applyFill="1" applyBorder="1" applyAlignment="1">
      <alignment horizontal="center"/>
    </xf>
    <xf numFmtId="165" fontId="19" fillId="0" borderId="5" xfId="0" applyNumberFormat="1" applyFont="1" applyFill="1" applyBorder="1" applyAlignment="1">
      <alignment horizontal="right"/>
    </xf>
    <xf numFmtId="165" fontId="19" fillId="0" borderId="5" xfId="2" applyNumberFormat="1" applyFont="1" applyFill="1" applyBorder="1" applyAlignment="1" applyProtection="1">
      <alignment horizontal="right" vertical="center"/>
    </xf>
    <xf numFmtId="0" fontId="20" fillId="0" borderId="0" xfId="0" applyFont="1" applyBorder="1"/>
    <xf numFmtId="0" fontId="8" fillId="0" borderId="0" xfId="0" quotePrefix="1" applyFont="1" applyBorder="1"/>
    <xf numFmtId="0" fontId="0" fillId="0" borderId="8" xfId="0" applyFill="1" applyBorder="1" applyAlignment="1">
      <alignment vertical="center"/>
    </xf>
    <xf numFmtId="0" fontId="0" fillId="2" borderId="8" xfId="0" applyFill="1" applyBorder="1" applyAlignment="1">
      <alignment vertical="center"/>
    </xf>
    <xf numFmtId="0" fontId="0" fillId="0" borderId="8" xfId="0" applyBorder="1" applyAlignment="1">
      <alignment vertical="center"/>
    </xf>
    <xf numFmtId="0" fontId="0" fillId="0" borderId="8" xfId="0" applyBorder="1" applyAlignment="1">
      <alignment horizontal="left" vertical="center"/>
    </xf>
    <xf numFmtId="0" fontId="0" fillId="0" borderId="2" xfId="0" applyBorder="1" applyAlignment="1">
      <alignment horizontal="left"/>
    </xf>
    <xf numFmtId="0" fontId="0" fillId="0" borderId="8" xfId="0"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0" xfId="0" applyFill="1" applyBorder="1" applyAlignment="1" applyProtection="1">
      <alignment vertical="center"/>
    </xf>
    <xf numFmtId="164" fontId="0" fillId="0" borderId="0" xfId="2" applyNumberFormat="1" applyFont="1" applyBorder="1" applyAlignment="1">
      <alignment horizontal="center" vertical="center"/>
    </xf>
    <xf numFmtId="164" fontId="0" fillId="0" borderId="8" xfId="2" applyNumberFormat="1" applyFont="1" applyFill="1" applyBorder="1" applyAlignment="1">
      <alignment horizontal="center" vertical="center"/>
    </xf>
    <xf numFmtId="164" fontId="17" fillId="0" borderId="0" xfId="2" applyNumberFormat="1" applyFont="1" applyBorder="1" applyAlignment="1">
      <alignment horizontal="center" vertical="center"/>
    </xf>
    <xf numFmtId="164" fontId="0" fillId="0" borderId="2" xfId="2" applyNumberFormat="1" applyFont="1" applyBorder="1" applyAlignment="1">
      <alignment horizontal="center" vertical="center"/>
    </xf>
    <xf numFmtId="164" fontId="0" fillId="2" borderId="8" xfId="2" applyNumberFormat="1" applyFont="1" applyFill="1" applyBorder="1" applyAlignment="1">
      <alignment horizontal="center" vertical="center"/>
    </xf>
    <xf numFmtId="164" fontId="17" fillId="0" borderId="0" xfId="2" applyNumberFormat="1" applyFont="1" applyFill="1" applyBorder="1" applyAlignment="1">
      <alignment horizontal="center" vertical="center"/>
    </xf>
    <xf numFmtId="164" fontId="0" fillId="0" borderId="2" xfId="2" applyNumberFormat="1" applyFont="1" applyFill="1" applyBorder="1" applyAlignment="1">
      <alignment horizontal="center" vertical="center"/>
    </xf>
    <xf numFmtId="164" fontId="5" fillId="2" borderId="8" xfId="2" applyNumberFormat="1" applyFont="1" applyFill="1" applyBorder="1" applyAlignment="1">
      <alignment horizontal="center" vertical="center"/>
    </xf>
  </cellXfs>
  <cellStyles count="6">
    <cellStyle name="Currency" xfId="1" builtinId="4"/>
    <cellStyle name="Currency 2" xfId="5" xr:uid="{842F5256-E24E-496D-B80D-00B9507CC185}"/>
    <cellStyle name="Normal" xfId="0" builtinId="0"/>
    <cellStyle name="Normal 2" xfId="3" xr:uid="{429333F2-6056-4ADE-826C-9547C92779BA}"/>
    <cellStyle name="Percent" xfId="2" builtinId="5"/>
    <cellStyle name="Percent 2" xfId="4" xr:uid="{FD98417B-4B3D-4AF9-A7CF-BD669A3A60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8529-63D0-44AB-9870-222F0AC9D3B4}">
  <dimension ref="A1:S67"/>
  <sheetViews>
    <sheetView tabSelected="1" zoomScale="90" zoomScaleNormal="90" workbookViewId="0">
      <pane xSplit="7" ySplit="8" topLeftCell="H9" activePane="bottomRight" state="frozen"/>
      <selection pane="topRight" activeCell="H1" sqref="H1"/>
      <selection pane="bottomLeft" activeCell="A9" sqref="A9"/>
      <selection pane="bottomRight" activeCell="A2" sqref="A2"/>
    </sheetView>
  </sheetViews>
  <sheetFormatPr defaultRowHeight="12.75" x14ac:dyDescent="0.2"/>
  <cols>
    <col min="1" max="1" width="7.7109375" style="1" customWidth="1"/>
    <col min="2" max="2" width="11.42578125" style="1" bestFit="1" customWidth="1"/>
    <col min="3" max="3" width="21.28515625" style="1" customWidth="1"/>
    <col min="4" max="4" width="50.42578125" style="1" customWidth="1"/>
    <col min="5" max="5" width="6.5703125" style="51" bestFit="1" customWidth="1"/>
    <col min="6" max="6" width="8.85546875" style="127" bestFit="1" customWidth="1"/>
    <col min="7" max="7" width="11.5703125" style="92" customWidth="1"/>
    <col min="8" max="8" width="24.42578125" style="1" customWidth="1"/>
    <col min="9" max="9" width="17.28515625" style="1" bestFit="1" customWidth="1"/>
    <col min="10" max="10" width="15.42578125" style="1" bestFit="1" customWidth="1"/>
    <col min="11" max="11" width="18.5703125" style="1" bestFit="1" customWidth="1"/>
    <col min="12" max="12" width="23" style="1" bestFit="1" customWidth="1"/>
    <col min="13" max="13" width="16" style="1" bestFit="1" customWidth="1"/>
    <col min="14" max="14" width="12.5703125" style="1" bestFit="1" customWidth="1"/>
    <col min="15" max="15" width="15.28515625" style="1" bestFit="1" customWidth="1"/>
    <col min="16" max="16" width="14.28515625" style="1" bestFit="1" customWidth="1"/>
    <col min="17" max="17" width="12.85546875" style="1" bestFit="1" customWidth="1"/>
    <col min="18" max="18" width="9.85546875" style="1" bestFit="1" customWidth="1"/>
    <col min="19" max="19" width="16" style="1" bestFit="1" customWidth="1"/>
  </cols>
  <sheetData>
    <row r="1" spans="1:19" x14ac:dyDescent="0.2">
      <c r="A1" s="92" t="s">
        <v>123</v>
      </c>
    </row>
    <row r="2" spans="1:19" x14ac:dyDescent="0.2">
      <c r="A2" s="92"/>
    </row>
    <row r="3" spans="1:19" x14ac:dyDescent="0.2">
      <c r="B3" s="47"/>
      <c r="C3" s="118" t="s">
        <v>85</v>
      </c>
    </row>
    <row r="4" spans="1:19" x14ac:dyDescent="0.2">
      <c r="B4" s="48">
        <v>0</v>
      </c>
      <c r="C4" s="118" t="s">
        <v>86</v>
      </c>
    </row>
    <row r="5" spans="1:19" x14ac:dyDescent="0.2">
      <c r="B5" s="49">
        <v>0</v>
      </c>
      <c r="C5" s="118" t="s">
        <v>87</v>
      </c>
    </row>
    <row r="6" spans="1:19" x14ac:dyDescent="0.2">
      <c r="B6" s="94"/>
      <c r="C6" s="118" t="s">
        <v>126</v>
      </c>
    </row>
    <row r="8" spans="1:19" ht="39" thickBot="1" x14ac:dyDescent="0.25">
      <c r="A8" s="27" t="s">
        <v>59</v>
      </c>
      <c r="B8" s="27" t="s">
        <v>58</v>
      </c>
      <c r="C8" s="27" t="s">
        <v>57</v>
      </c>
      <c r="D8" s="26" t="s">
        <v>56</v>
      </c>
      <c r="E8" s="52" t="s">
        <v>55</v>
      </c>
      <c r="F8" s="50" t="s">
        <v>88</v>
      </c>
      <c r="G8" s="22" t="s">
        <v>128</v>
      </c>
      <c r="H8" s="23" t="s">
        <v>73</v>
      </c>
      <c r="I8" s="23" t="s">
        <v>54</v>
      </c>
      <c r="J8" s="25" t="s">
        <v>71</v>
      </c>
      <c r="K8" s="24" t="s">
        <v>70</v>
      </c>
      <c r="L8" s="23" t="s">
        <v>72</v>
      </c>
      <c r="M8" s="23" t="s">
        <v>69</v>
      </c>
      <c r="N8" s="22" t="s">
        <v>68</v>
      </c>
      <c r="O8" s="22" t="s">
        <v>64</v>
      </c>
      <c r="P8" s="22" t="s">
        <v>67</v>
      </c>
      <c r="Q8" s="22" t="s">
        <v>65</v>
      </c>
      <c r="R8" s="22" t="s">
        <v>66</v>
      </c>
    </row>
    <row r="9" spans="1:19" ht="15" customHeight="1" x14ac:dyDescent="0.2">
      <c r="A9" s="12">
        <v>2</v>
      </c>
      <c r="B9" s="119" t="s">
        <v>53</v>
      </c>
      <c r="C9" s="124" t="s">
        <v>52</v>
      </c>
      <c r="D9" s="11" t="s">
        <v>51</v>
      </c>
      <c r="E9" s="53" t="s">
        <v>3</v>
      </c>
      <c r="F9" s="128">
        <v>0.97599999999999998</v>
      </c>
      <c r="G9" s="95" t="s">
        <v>2</v>
      </c>
      <c r="H9" s="10">
        <f>J9</f>
        <v>3399900</v>
      </c>
      <c r="I9" s="10">
        <v>4999900</v>
      </c>
      <c r="J9" s="9">
        <v>3399900</v>
      </c>
      <c r="K9" s="9">
        <f>J9/N9</f>
        <v>9470.4735376044573</v>
      </c>
      <c r="L9" s="9">
        <f>I9-J9</f>
        <v>1600000</v>
      </c>
      <c r="M9" s="8">
        <f>L9/I9</f>
        <v>0.32000640012800258</v>
      </c>
      <c r="N9" s="7">
        <f>Q9+R9</f>
        <v>359</v>
      </c>
      <c r="O9" s="21">
        <v>0</v>
      </c>
      <c r="P9" s="20">
        <f>Q9+R9</f>
        <v>359</v>
      </c>
      <c r="Q9" s="20">
        <v>337</v>
      </c>
      <c r="R9" s="20">
        <v>22</v>
      </c>
    </row>
    <row r="10" spans="1:19" s="110" customFormat="1" ht="15" x14ac:dyDescent="0.2">
      <c r="A10" s="99"/>
      <c r="B10" s="100"/>
      <c r="C10" s="125"/>
      <c r="D10" s="126"/>
      <c r="E10" s="101"/>
      <c r="F10" s="129"/>
      <c r="G10" s="102" t="s">
        <v>1</v>
      </c>
      <c r="H10" s="103">
        <f>J10</f>
        <v>3399900</v>
      </c>
      <c r="I10" s="104">
        <v>4999900</v>
      </c>
      <c r="J10" s="105">
        <v>3399900</v>
      </c>
      <c r="K10" s="106">
        <f>J10/(Q10+R10)</f>
        <v>9470.4735376044573</v>
      </c>
      <c r="L10" s="104">
        <f>I10-J10</f>
        <v>1600000</v>
      </c>
      <c r="M10" s="107">
        <f>L10/I10</f>
        <v>0.32000640012800258</v>
      </c>
      <c r="N10" s="108">
        <f>O10+P10</f>
        <v>359</v>
      </c>
      <c r="O10" s="109">
        <v>0</v>
      </c>
      <c r="P10" s="108">
        <f>Q10+R10</f>
        <v>359</v>
      </c>
      <c r="Q10" s="108">
        <v>337</v>
      </c>
      <c r="R10" s="108">
        <v>22</v>
      </c>
      <c r="S10" s="100"/>
    </row>
    <row r="11" spans="1:19" ht="15.75" thickBot="1" x14ac:dyDescent="0.25">
      <c r="A11" s="6"/>
      <c r="B11" s="5"/>
      <c r="C11" s="123"/>
      <c r="D11" s="5"/>
      <c r="E11" s="54"/>
      <c r="F11" s="130"/>
      <c r="G11" s="96" t="s">
        <v>0</v>
      </c>
      <c r="H11" s="4">
        <f>H10-H9</f>
        <v>0</v>
      </c>
      <c r="I11" s="4">
        <f>I10-I9</f>
        <v>0</v>
      </c>
      <c r="J11" s="4">
        <f>J10-J9</f>
        <v>0</v>
      </c>
      <c r="K11" s="4">
        <f t="shared" ref="K11:R11" si="0">K9-K10</f>
        <v>0</v>
      </c>
      <c r="L11" s="4">
        <f t="shared" si="0"/>
        <v>0</v>
      </c>
      <c r="M11" s="3">
        <f t="shared" si="0"/>
        <v>0</v>
      </c>
      <c r="N11" s="2">
        <f t="shared" si="0"/>
        <v>0</v>
      </c>
      <c r="O11" s="2">
        <f t="shared" si="0"/>
        <v>0</v>
      </c>
      <c r="P11" s="2">
        <f t="shared" si="0"/>
        <v>0</v>
      </c>
      <c r="Q11" s="2">
        <f t="shared" si="0"/>
        <v>0</v>
      </c>
      <c r="R11" s="2">
        <f t="shared" si="0"/>
        <v>0</v>
      </c>
    </row>
    <row r="12" spans="1:19" ht="15" x14ac:dyDescent="0.2">
      <c r="A12" s="18">
        <v>2</v>
      </c>
      <c r="B12" s="120" t="s">
        <v>50</v>
      </c>
      <c r="C12" s="17" t="s">
        <v>49</v>
      </c>
      <c r="D12" s="17" t="s">
        <v>89</v>
      </c>
      <c r="E12" s="55" t="s">
        <v>3</v>
      </c>
      <c r="F12" s="131">
        <v>1.0469999999999999</v>
      </c>
      <c r="G12" s="97" t="s">
        <v>2</v>
      </c>
      <c r="H12" s="19">
        <f>J12</f>
        <v>9873892</v>
      </c>
      <c r="I12" s="19">
        <v>16456486</v>
      </c>
      <c r="J12" s="15">
        <v>9873892</v>
      </c>
      <c r="K12" s="15">
        <f>J12/P12</f>
        <v>3138.5543547361731</v>
      </c>
      <c r="L12" s="15">
        <f>I12-J12</f>
        <v>6582594</v>
      </c>
      <c r="M12" s="14">
        <f>L12/I12</f>
        <v>0.39999997569347429</v>
      </c>
      <c r="N12" s="13">
        <f>O12+P12</f>
        <v>3829</v>
      </c>
      <c r="O12" s="13">
        <v>683</v>
      </c>
      <c r="P12" s="13">
        <f>Q12+R12</f>
        <v>3146</v>
      </c>
      <c r="Q12" s="13">
        <v>3086</v>
      </c>
      <c r="R12" s="13">
        <v>60</v>
      </c>
    </row>
    <row r="13" spans="1:19" s="110" customFormat="1" ht="15" x14ac:dyDescent="0.2">
      <c r="A13" s="99"/>
      <c r="B13" s="100"/>
      <c r="C13" s="100"/>
      <c r="D13" s="100"/>
      <c r="E13" s="101"/>
      <c r="F13" s="129"/>
      <c r="G13" s="111" t="s">
        <v>1</v>
      </c>
      <c r="H13" s="103">
        <f>J13</f>
        <v>9873892</v>
      </c>
      <c r="I13" s="104">
        <v>16456486</v>
      </c>
      <c r="J13" s="105">
        <v>9873892</v>
      </c>
      <c r="K13" s="106">
        <f>J13/(Q13+R13)</f>
        <v>3138.5543547361731</v>
      </c>
      <c r="L13" s="104">
        <f>I13-J13</f>
        <v>6582594</v>
      </c>
      <c r="M13" s="107">
        <f>L13/I13</f>
        <v>0.39999997569347429</v>
      </c>
      <c r="N13" s="108">
        <f>O13+P13</f>
        <v>3829</v>
      </c>
      <c r="O13" s="109">
        <v>683</v>
      </c>
      <c r="P13" s="108">
        <f>Q13+R13</f>
        <v>3146</v>
      </c>
      <c r="Q13" s="108">
        <v>3086</v>
      </c>
      <c r="R13" s="108">
        <v>60</v>
      </c>
      <c r="S13" s="100"/>
    </row>
    <row r="14" spans="1:19" ht="15.75" thickBot="1" x14ac:dyDescent="0.25">
      <c r="A14" s="6"/>
      <c r="B14" s="5"/>
      <c r="C14" s="5"/>
      <c r="D14" s="5"/>
      <c r="E14" s="54"/>
      <c r="F14" s="130"/>
      <c r="G14" s="96" t="s">
        <v>0</v>
      </c>
      <c r="H14" s="4">
        <f>H13-H12</f>
        <v>0</v>
      </c>
      <c r="I14" s="4">
        <f>I13-I12</f>
        <v>0</v>
      </c>
      <c r="J14" s="4">
        <f>J13-J12</f>
        <v>0</v>
      </c>
      <c r="K14" s="4">
        <f t="shared" ref="K14:R14" si="1">K12-K13</f>
        <v>0</v>
      </c>
      <c r="L14" s="4">
        <f t="shared" si="1"/>
        <v>0</v>
      </c>
      <c r="M14" s="3">
        <f t="shared" si="1"/>
        <v>0</v>
      </c>
      <c r="N14" s="2">
        <f t="shared" si="1"/>
        <v>0</v>
      </c>
      <c r="O14" s="2">
        <f t="shared" si="1"/>
        <v>0</v>
      </c>
      <c r="P14" s="2">
        <f t="shared" si="1"/>
        <v>0</v>
      </c>
      <c r="Q14" s="2">
        <f t="shared" si="1"/>
        <v>0</v>
      </c>
      <c r="R14" s="2">
        <f t="shared" si="1"/>
        <v>0</v>
      </c>
    </row>
    <row r="15" spans="1:19" s="44" customFormat="1" ht="15" x14ac:dyDescent="0.2">
      <c r="A15" s="12">
        <v>3</v>
      </c>
      <c r="B15" s="119" t="s">
        <v>48</v>
      </c>
      <c r="C15" s="11" t="s">
        <v>47</v>
      </c>
      <c r="D15" s="11" t="s">
        <v>46</v>
      </c>
      <c r="E15" s="53" t="s">
        <v>10</v>
      </c>
      <c r="F15" s="128">
        <v>1.0029999999999999</v>
      </c>
      <c r="G15" s="95" t="s">
        <v>2</v>
      </c>
      <c r="H15" s="10">
        <f>J15</f>
        <v>11589881</v>
      </c>
      <c r="I15" s="10">
        <v>14536422</v>
      </c>
      <c r="J15" s="9">
        <v>11589881</v>
      </c>
      <c r="K15" s="9">
        <f>J15/P15</f>
        <v>3298.2017643710869</v>
      </c>
      <c r="L15" s="9">
        <f>I15-J15</f>
        <v>2946541</v>
      </c>
      <c r="M15" s="8">
        <f>L15/I15</f>
        <v>0.20270056826913804</v>
      </c>
      <c r="N15" s="7">
        <f>O15+P15</f>
        <v>3514</v>
      </c>
      <c r="O15" s="7">
        <v>0</v>
      </c>
      <c r="P15" s="7">
        <f>Q15+R15</f>
        <v>3514</v>
      </c>
      <c r="Q15" s="7">
        <v>3402</v>
      </c>
      <c r="R15" s="7">
        <v>112</v>
      </c>
      <c r="S15" s="31"/>
    </row>
    <row r="16" spans="1:19" s="110" customFormat="1" ht="15" x14ac:dyDescent="0.2">
      <c r="A16" s="112"/>
      <c r="B16" s="113"/>
      <c r="C16" s="113"/>
      <c r="D16" s="113"/>
      <c r="E16" s="114"/>
      <c r="F16" s="132"/>
      <c r="G16" s="102" t="s">
        <v>1</v>
      </c>
      <c r="H16" s="115">
        <f>J15</f>
        <v>11589881</v>
      </c>
      <c r="I16" s="104">
        <v>14536422</v>
      </c>
      <c r="J16" s="105">
        <v>11589881</v>
      </c>
      <c r="K16" s="106">
        <f>J16/(Q16+R16)</f>
        <v>2752.9408551068882</v>
      </c>
      <c r="L16" s="104">
        <v>2946541</v>
      </c>
      <c r="M16" s="107">
        <v>0.20270056826913804</v>
      </c>
      <c r="N16" s="108">
        <f>O16+P16</f>
        <v>5602</v>
      </c>
      <c r="O16" s="108">
        <v>1392</v>
      </c>
      <c r="P16" s="108">
        <f>Q16+R16</f>
        <v>4210</v>
      </c>
      <c r="Q16" s="108">
        <v>4061</v>
      </c>
      <c r="R16" s="108">
        <v>149</v>
      </c>
      <c r="S16" s="100"/>
    </row>
    <row r="17" spans="1:19" ht="15.75" thickBot="1" x14ac:dyDescent="0.25">
      <c r="A17" s="6"/>
      <c r="B17" s="5"/>
      <c r="C17" s="5"/>
      <c r="D17" s="5"/>
      <c r="E17" s="54"/>
      <c r="F17" s="130"/>
      <c r="G17" s="96" t="s">
        <v>0</v>
      </c>
      <c r="H17" s="4">
        <f>H16-H15</f>
        <v>0</v>
      </c>
      <c r="I17" s="4">
        <f>I16-I15</f>
        <v>0</v>
      </c>
      <c r="J17" s="4">
        <f>J16-J15</f>
        <v>0</v>
      </c>
      <c r="K17" s="4">
        <f>K15-K16</f>
        <v>545.26090926419874</v>
      </c>
      <c r="L17" s="4">
        <f>L15-L16</f>
        <v>0</v>
      </c>
      <c r="M17" s="40">
        <f t="shared" ref="M17:R17" si="2">M15-M16</f>
        <v>0</v>
      </c>
      <c r="N17" s="39">
        <f t="shared" si="2"/>
        <v>-2088</v>
      </c>
      <c r="O17" s="39">
        <f t="shared" si="2"/>
        <v>-1392</v>
      </c>
      <c r="P17" s="39">
        <f t="shared" si="2"/>
        <v>-696</v>
      </c>
      <c r="Q17" s="39">
        <f t="shared" si="2"/>
        <v>-659</v>
      </c>
      <c r="R17" s="39">
        <f t="shared" si="2"/>
        <v>-37</v>
      </c>
    </row>
    <row r="18" spans="1:19" ht="15" x14ac:dyDescent="0.2">
      <c r="A18" s="12">
        <v>3</v>
      </c>
      <c r="B18" s="119" t="s">
        <v>45</v>
      </c>
      <c r="C18" s="11" t="s">
        <v>44</v>
      </c>
      <c r="D18" s="11" t="s">
        <v>43</v>
      </c>
      <c r="E18" s="53" t="s">
        <v>10</v>
      </c>
      <c r="F18" s="128">
        <v>1.044</v>
      </c>
      <c r="G18" s="95" t="s">
        <v>2</v>
      </c>
      <c r="H18" s="10">
        <f>J18</f>
        <v>4357749</v>
      </c>
      <c r="I18" s="10">
        <v>4963246</v>
      </c>
      <c r="J18" s="46">
        <v>4357749</v>
      </c>
      <c r="K18" s="9">
        <f>J18/P18</f>
        <v>2728.7094552285535</v>
      </c>
      <c r="L18" s="9">
        <f>I18-J18</f>
        <v>605497</v>
      </c>
      <c r="M18" s="8">
        <f>L18/I18</f>
        <v>0.12199616944233672</v>
      </c>
      <c r="N18" s="7">
        <f>O18+P18</f>
        <v>1599</v>
      </c>
      <c r="O18" s="7">
        <v>2</v>
      </c>
      <c r="P18" s="7">
        <f>Q18+R18</f>
        <v>1597</v>
      </c>
      <c r="Q18" s="7">
        <v>424</v>
      </c>
      <c r="R18" s="7">
        <v>1173</v>
      </c>
    </row>
    <row r="19" spans="1:19" s="110" customFormat="1" ht="15" x14ac:dyDescent="0.2">
      <c r="A19" s="99"/>
      <c r="B19" s="100"/>
      <c r="C19" s="100"/>
      <c r="D19" s="100"/>
      <c r="E19" s="101"/>
      <c r="F19" s="129"/>
      <c r="G19" s="102" t="s">
        <v>1</v>
      </c>
      <c r="H19" s="103">
        <v>4377581</v>
      </c>
      <c r="I19" s="104">
        <v>4958206</v>
      </c>
      <c r="J19" s="105">
        <v>4377581</v>
      </c>
      <c r="K19" s="106">
        <f>J19/P19</f>
        <v>2494.3481481481481</v>
      </c>
      <c r="L19" s="104">
        <v>580625</v>
      </c>
      <c r="M19" s="107">
        <v>0.11710384764166716</v>
      </c>
      <c r="N19" s="108">
        <f>O19+P19</f>
        <v>1757</v>
      </c>
      <c r="O19" s="108">
        <v>2</v>
      </c>
      <c r="P19" s="108">
        <f>Q19+R19</f>
        <v>1755</v>
      </c>
      <c r="Q19" s="108">
        <v>553</v>
      </c>
      <c r="R19" s="108">
        <v>1202</v>
      </c>
      <c r="S19" s="100"/>
    </row>
    <row r="20" spans="1:19" ht="15.75" thickBot="1" x14ac:dyDescent="0.25">
      <c r="A20" s="6"/>
      <c r="B20" s="5"/>
      <c r="C20" s="5"/>
      <c r="D20" s="5"/>
      <c r="E20" s="54"/>
      <c r="F20" s="130"/>
      <c r="G20" s="96" t="s">
        <v>0</v>
      </c>
      <c r="H20" s="4">
        <f>H19-H18</f>
        <v>19832</v>
      </c>
      <c r="I20" s="4">
        <f>I19-I18</f>
        <v>-5040</v>
      </c>
      <c r="J20" s="4">
        <f>J19-J18</f>
        <v>19832</v>
      </c>
      <c r="K20" s="4">
        <f t="shared" ref="K20:R20" si="3">K18-K19</f>
        <v>234.36130708040537</v>
      </c>
      <c r="L20" s="4">
        <f t="shared" si="3"/>
        <v>24872</v>
      </c>
      <c r="M20" s="3">
        <f t="shared" si="3"/>
        <v>4.8923218006695635E-3</v>
      </c>
      <c r="N20" s="2">
        <f t="shared" si="3"/>
        <v>-158</v>
      </c>
      <c r="O20" s="2">
        <f t="shared" si="3"/>
        <v>0</v>
      </c>
      <c r="P20" s="2">
        <f t="shared" si="3"/>
        <v>-158</v>
      </c>
      <c r="Q20" s="2">
        <f t="shared" si="3"/>
        <v>-129</v>
      </c>
      <c r="R20" s="2">
        <f t="shared" si="3"/>
        <v>-29</v>
      </c>
    </row>
    <row r="21" spans="1:19" ht="15" x14ac:dyDescent="0.2">
      <c r="A21" s="18">
        <v>3</v>
      </c>
      <c r="B21" s="120" t="s">
        <v>42</v>
      </c>
      <c r="C21" s="17" t="s">
        <v>41</v>
      </c>
      <c r="D21" s="17" t="s">
        <v>40</v>
      </c>
      <c r="E21" s="55" t="s">
        <v>10</v>
      </c>
      <c r="F21" s="131">
        <v>1.008</v>
      </c>
      <c r="G21" s="97" t="s">
        <v>2</v>
      </c>
      <c r="H21" s="19">
        <f>J21</f>
        <v>5090020.5</v>
      </c>
      <c r="I21" s="19">
        <v>5327181.5</v>
      </c>
      <c r="J21" s="15">
        <v>5090020.5</v>
      </c>
      <c r="K21" s="15">
        <f>J21/P21</f>
        <v>5898.0538818076475</v>
      </c>
      <c r="L21" s="15">
        <f>I21-J21</f>
        <v>237161</v>
      </c>
      <c r="M21" s="14">
        <f>L21/I21</f>
        <v>4.4519038820058976E-2</v>
      </c>
      <c r="N21" s="13">
        <f>O21+P21</f>
        <v>867</v>
      </c>
      <c r="O21" s="13">
        <v>4</v>
      </c>
      <c r="P21" s="13">
        <f>Q21+R21</f>
        <v>863</v>
      </c>
      <c r="Q21" s="13">
        <v>786</v>
      </c>
      <c r="R21" s="13">
        <v>77</v>
      </c>
    </row>
    <row r="22" spans="1:19" s="110" customFormat="1" ht="15" x14ac:dyDescent="0.2">
      <c r="A22" s="112"/>
      <c r="B22" s="113"/>
      <c r="C22" s="113"/>
      <c r="D22" s="113"/>
      <c r="E22" s="101"/>
      <c r="F22" s="129"/>
      <c r="G22" s="102" t="s">
        <v>1</v>
      </c>
      <c r="H22" s="103">
        <f>J21</f>
        <v>5090020.5</v>
      </c>
      <c r="I22" s="104">
        <v>5327181.5</v>
      </c>
      <c r="J22" s="105">
        <v>5090020.5</v>
      </c>
      <c r="K22" s="106">
        <f>J22/(Q22+R22)</f>
        <v>5898.0538818076475</v>
      </c>
      <c r="L22" s="104">
        <v>237161</v>
      </c>
      <c r="M22" s="107">
        <v>4.4519038820058976E-2</v>
      </c>
      <c r="N22" s="108">
        <f>O22+P22</f>
        <v>867</v>
      </c>
      <c r="O22" s="108">
        <v>4</v>
      </c>
      <c r="P22" s="108">
        <v>863</v>
      </c>
      <c r="Q22" s="108">
        <v>786</v>
      </c>
      <c r="R22" s="108">
        <v>77</v>
      </c>
      <c r="S22" s="100"/>
    </row>
    <row r="23" spans="1:19" ht="15.75" thickBot="1" x14ac:dyDescent="0.25">
      <c r="A23" s="32"/>
      <c r="B23" s="33"/>
      <c r="C23" s="33"/>
      <c r="D23" s="33"/>
      <c r="E23" s="54"/>
      <c r="F23" s="130"/>
      <c r="G23" s="96" t="s">
        <v>0</v>
      </c>
      <c r="H23" s="4">
        <f>H22-H21</f>
        <v>0</v>
      </c>
      <c r="I23" s="4">
        <f>I22-I21</f>
        <v>0</v>
      </c>
      <c r="J23" s="4">
        <f>J22-J21</f>
        <v>0</v>
      </c>
      <c r="K23" s="41">
        <f t="shared" ref="K23:R23" si="4">K21-K22</f>
        <v>0</v>
      </c>
      <c r="L23" s="41">
        <f t="shared" si="4"/>
        <v>0</v>
      </c>
      <c r="M23" s="42">
        <f t="shared" si="4"/>
        <v>0</v>
      </c>
      <c r="N23" s="43">
        <f t="shared" si="4"/>
        <v>0</v>
      </c>
      <c r="O23" s="43">
        <f t="shared" si="4"/>
        <v>0</v>
      </c>
      <c r="P23" s="43">
        <f t="shared" si="4"/>
        <v>0</v>
      </c>
      <c r="Q23" s="43">
        <f t="shared" si="4"/>
        <v>0</v>
      </c>
      <c r="R23" s="43">
        <f t="shared" si="4"/>
        <v>0</v>
      </c>
    </row>
    <row r="24" spans="1:19" ht="15" x14ac:dyDescent="0.2">
      <c r="A24" s="12">
        <v>3</v>
      </c>
      <c r="B24" s="119" t="s">
        <v>39</v>
      </c>
      <c r="C24" s="11" t="s">
        <v>33</v>
      </c>
      <c r="D24" s="11" t="s">
        <v>38</v>
      </c>
      <c r="E24" s="53" t="s">
        <v>3</v>
      </c>
      <c r="F24" s="128">
        <v>1.06</v>
      </c>
      <c r="G24" s="95" t="s">
        <v>2</v>
      </c>
      <c r="H24" s="10">
        <f>J24</f>
        <v>9027501</v>
      </c>
      <c r="I24" s="9">
        <v>12896430</v>
      </c>
      <c r="J24" s="46">
        <v>9027501</v>
      </c>
      <c r="K24" s="9">
        <f>J24/P24</f>
        <v>5582.8701298701299</v>
      </c>
      <c r="L24" s="9">
        <v>3868929</v>
      </c>
      <c r="M24" s="8">
        <f>L24/I24</f>
        <v>0.3</v>
      </c>
      <c r="N24" s="7">
        <f>O24+P24</f>
        <v>1874</v>
      </c>
      <c r="O24" s="7">
        <v>257</v>
      </c>
      <c r="P24" s="7">
        <f>Q24+R24</f>
        <v>1617</v>
      </c>
      <c r="Q24" s="7">
        <v>302</v>
      </c>
      <c r="R24" s="7">
        <v>1315</v>
      </c>
    </row>
    <row r="25" spans="1:19" s="110" customFormat="1" ht="15" x14ac:dyDescent="0.2">
      <c r="A25" s="112"/>
      <c r="B25" s="113"/>
      <c r="C25" s="113"/>
      <c r="D25" s="113"/>
      <c r="E25" s="114"/>
      <c r="F25" s="132"/>
      <c r="G25" s="102" t="s">
        <v>1</v>
      </c>
      <c r="H25" s="115">
        <v>12016241.27</v>
      </c>
      <c r="I25" s="104">
        <v>13586976</v>
      </c>
      <c r="J25" s="105">
        <v>9372644</v>
      </c>
      <c r="K25" s="106">
        <f>J25/(Q25+R25)</f>
        <v>5792.7342398022247</v>
      </c>
      <c r="L25" s="104">
        <v>1570734.7300000004</v>
      </c>
      <c r="M25" s="107">
        <v>0.11560591039536688</v>
      </c>
      <c r="N25" s="108">
        <f>O25+P25</f>
        <v>1920</v>
      </c>
      <c r="O25" s="108">
        <v>302</v>
      </c>
      <c r="P25" s="108">
        <f>Q25+R25</f>
        <v>1618</v>
      </c>
      <c r="Q25" s="108">
        <v>303</v>
      </c>
      <c r="R25" s="108">
        <v>1315</v>
      </c>
      <c r="S25" s="100"/>
    </row>
    <row r="26" spans="1:19" ht="15.75" thickBot="1" x14ac:dyDescent="0.25">
      <c r="A26" s="6"/>
      <c r="B26" s="5"/>
      <c r="C26" s="5"/>
      <c r="D26" s="5"/>
      <c r="E26" s="54"/>
      <c r="F26" s="130"/>
      <c r="G26" s="96" t="s">
        <v>0</v>
      </c>
      <c r="H26" s="4">
        <f>H25-H24</f>
        <v>2988740.2699999996</v>
      </c>
      <c r="I26" s="4">
        <f>I25-I24</f>
        <v>690546</v>
      </c>
      <c r="J26" s="4">
        <f>J25-J24</f>
        <v>345143</v>
      </c>
      <c r="K26" s="4">
        <f t="shared" ref="K26:R26" si="5">K24-K25</f>
        <v>-209.86410993209483</v>
      </c>
      <c r="L26" s="4">
        <f t="shared" si="5"/>
        <v>2298194.2699999996</v>
      </c>
      <c r="M26" s="3">
        <f t="shared" si="5"/>
        <v>0.1843940896046331</v>
      </c>
      <c r="N26" s="2">
        <f t="shared" si="5"/>
        <v>-46</v>
      </c>
      <c r="O26" s="2">
        <f t="shared" si="5"/>
        <v>-45</v>
      </c>
      <c r="P26" s="2">
        <f t="shared" si="5"/>
        <v>-1</v>
      </c>
      <c r="Q26" s="2">
        <f t="shared" si="5"/>
        <v>-1</v>
      </c>
      <c r="R26" s="2">
        <f t="shared" si="5"/>
        <v>0</v>
      </c>
    </row>
    <row r="27" spans="1:19" ht="15" x14ac:dyDescent="0.2">
      <c r="A27" s="18">
        <v>1</v>
      </c>
      <c r="B27" s="120" t="s">
        <v>37</v>
      </c>
      <c r="C27" s="17" t="s">
        <v>36</v>
      </c>
      <c r="D27" s="17" t="s">
        <v>35</v>
      </c>
      <c r="E27" s="55" t="s">
        <v>10</v>
      </c>
      <c r="F27" s="131">
        <v>1.087</v>
      </c>
      <c r="G27" s="97" t="s">
        <v>2</v>
      </c>
      <c r="H27" s="29">
        <v>15000000</v>
      </c>
      <c r="I27" s="19">
        <v>46860546.93</v>
      </c>
      <c r="J27" s="28">
        <v>34708248.939999998</v>
      </c>
      <c r="K27" s="15">
        <f>J27/P27</f>
        <v>6587.2554450559874</v>
      </c>
      <c r="L27" s="15">
        <f>I27-J27</f>
        <v>12152297.990000002</v>
      </c>
      <c r="M27" s="14">
        <f>L27/I27</f>
        <v>0.25932898325222348</v>
      </c>
      <c r="N27" s="13">
        <f>O27+P27</f>
        <v>5758</v>
      </c>
      <c r="O27" s="13">
        <v>489</v>
      </c>
      <c r="P27" s="13">
        <f>Q27+R27</f>
        <v>5269</v>
      </c>
      <c r="Q27" s="13">
        <v>5248</v>
      </c>
      <c r="R27" s="34">
        <v>21</v>
      </c>
    </row>
    <row r="28" spans="1:19" s="110" customFormat="1" ht="15" x14ac:dyDescent="0.2">
      <c r="A28" s="99"/>
      <c r="B28" s="100"/>
      <c r="C28" s="100"/>
      <c r="D28" s="100"/>
      <c r="E28" s="101"/>
      <c r="F28" s="129"/>
      <c r="G28" s="102" t="s">
        <v>1</v>
      </c>
      <c r="H28" s="103">
        <v>15000000</v>
      </c>
      <c r="I28" s="104">
        <v>46860546.93</v>
      </c>
      <c r="J28" s="105">
        <v>34708248.939999998</v>
      </c>
      <c r="K28" s="106">
        <f>J28/(Q28+R28)</f>
        <v>6587.2554450559874</v>
      </c>
      <c r="L28" s="104">
        <v>12152297.990000002</v>
      </c>
      <c r="M28" s="107">
        <v>0.25932898325222348</v>
      </c>
      <c r="N28" s="108">
        <f>O28+P28</f>
        <v>5758</v>
      </c>
      <c r="O28" s="108">
        <v>489</v>
      </c>
      <c r="P28" s="108">
        <f>Q28+R28</f>
        <v>5269</v>
      </c>
      <c r="Q28" s="108">
        <v>5248</v>
      </c>
      <c r="R28" s="108">
        <v>21</v>
      </c>
      <c r="S28" s="100"/>
    </row>
    <row r="29" spans="1:19" ht="15.75" thickBot="1" x14ac:dyDescent="0.25">
      <c r="A29" s="6"/>
      <c r="B29" s="5"/>
      <c r="C29" s="5"/>
      <c r="D29" s="5"/>
      <c r="E29" s="54"/>
      <c r="F29" s="130"/>
      <c r="G29" s="96" t="s">
        <v>0</v>
      </c>
      <c r="H29" s="4">
        <f>H28-H27</f>
        <v>0</v>
      </c>
      <c r="I29" s="4">
        <f>I28-I27</f>
        <v>0</v>
      </c>
      <c r="J29" s="4">
        <f>J28-J27</f>
        <v>0</v>
      </c>
      <c r="K29" s="4">
        <f t="shared" ref="K29:R29" si="6">K27-K28</f>
        <v>0</v>
      </c>
      <c r="L29" s="4">
        <f t="shared" si="6"/>
        <v>0</v>
      </c>
      <c r="M29" s="3">
        <f t="shared" si="6"/>
        <v>0</v>
      </c>
      <c r="N29" s="2">
        <f t="shared" si="6"/>
        <v>0</v>
      </c>
      <c r="O29" s="2">
        <f t="shared" si="6"/>
        <v>0</v>
      </c>
      <c r="P29" s="2">
        <f t="shared" si="6"/>
        <v>0</v>
      </c>
      <c r="Q29" s="2">
        <f t="shared" si="6"/>
        <v>0</v>
      </c>
      <c r="R29" s="2">
        <f t="shared" si="6"/>
        <v>0</v>
      </c>
    </row>
    <row r="30" spans="1:19" ht="15" x14ac:dyDescent="0.2">
      <c r="A30" s="18">
        <v>2</v>
      </c>
      <c r="B30" s="120" t="s">
        <v>34</v>
      </c>
      <c r="C30" s="17" t="s">
        <v>33</v>
      </c>
      <c r="D30" s="17" t="s">
        <v>32</v>
      </c>
      <c r="E30" s="55" t="s">
        <v>3</v>
      </c>
      <c r="F30" s="131">
        <v>1.002</v>
      </c>
      <c r="G30" s="97" t="s">
        <v>2</v>
      </c>
      <c r="H30" s="19">
        <f>J30</f>
        <v>2306353</v>
      </c>
      <c r="I30" s="19">
        <v>3848921</v>
      </c>
      <c r="J30" s="15">
        <v>2306353</v>
      </c>
      <c r="K30" s="15">
        <f>J30/P30</f>
        <v>3120.910690121786</v>
      </c>
      <c r="L30" s="15">
        <f>I30-J30</f>
        <v>1542568</v>
      </c>
      <c r="M30" s="14">
        <f>L30/I30</f>
        <v>0.4007793352994255</v>
      </c>
      <c r="N30" s="13">
        <f>O30+P30</f>
        <v>739</v>
      </c>
      <c r="O30" s="13">
        <v>0</v>
      </c>
      <c r="P30" s="13">
        <f>Q30+R30</f>
        <v>739</v>
      </c>
      <c r="Q30" s="13">
        <v>736</v>
      </c>
      <c r="R30" s="13">
        <v>3</v>
      </c>
    </row>
    <row r="31" spans="1:19" s="110" customFormat="1" ht="15" x14ac:dyDescent="0.2">
      <c r="A31" s="99"/>
      <c r="B31" s="100"/>
      <c r="C31" s="100"/>
      <c r="D31" s="100"/>
      <c r="E31" s="101"/>
      <c r="F31" s="129"/>
      <c r="G31" s="102" t="s">
        <v>1</v>
      </c>
      <c r="H31" s="115">
        <f>J30</f>
        <v>2306353</v>
      </c>
      <c r="I31" s="104">
        <v>3848921</v>
      </c>
      <c r="J31" s="105">
        <v>2306353</v>
      </c>
      <c r="K31" s="106">
        <f>J31/(Q31+R31)</f>
        <v>3120.910690121786</v>
      </c>
      <c r="L31" s="104">
        <v>1542568</v>
      </c>
      <c r="M31" s="107">
        <v>0.4007793352994255</v>
      </c>
      <c r="N31" s="108">
        <f>O31+P31</f>
        <v>739</v>
      </c>
      <c r="O31" s="109">
        <v>0</v>
      </c>
      <c r="P31" s="108">
        <f>Q31+R31</f>
        <v>739</v>
      </c>
      <c r="Q31" s="108">
        <v>736</v>
      </c>
      <c r="R31" s="108">
        <v>3</v>
      </c>
      <c r="S31" s="100"/>
    </row>
    <row r="32" spans="1:19" ht="15.75" thickBot="1" x14ac:dyDescent="0.25">
      <c r="A32" s="6"/>
      <c r="B32" s="5"/>
      <c r="C32" s="5"/>
      <c r="D32" s="5"/>
      <c r="E32" s="54"/>
      <c r="F32" s="130"/>
      <c r="G32" s="96" t="s">
        <v>0</v>
      </c>
      <c r="H32" s="4">
        <f>H31-H30</f>
        <v>0</v>
      </c>
      <c r="I32" s="4">
        <f>I31-I30</f>
        <v>0</v>
      </c>
      <c r="J32" s="4">
        <f>J31-J30</f>
        <v>0</v>
      </c>
      <c r="K32" s="4">
        <f t="shared" ref="K32:R32" si="7">K30-K31</f>
        <v>0</v>
      </c>
      <c r="L32" s="4">
        <f t="shared" si="7"/>
        <v>0</v>
      </c>
      <c r="M32" s="3">
        <f t="shared" si="7"/>
        <v>0</v>
      </c>
      <c r="N32" s="2">
        <f t="shared" si="7"/>
        <v>0</v>
      </c>
      <c r="O32" s="2">
        <f t="shared" si="7"/>
        <v>0</v>
      </c>
      <c r="P32" s="2">
        <f t="shared" si="7"/>
        <v>0</v>
      </c>
      <c r="Q32" s="2">
        <f t="shared" si="7"/>
        <v>0</v>
      </c>
      <c r="R32" s="2">
        <f t="shared" si="7"/>
        <v>0</v>
      </c>
    </row>
    <row r="33" spans="1:19" ht="15" x14ac:dyDescent="0.2">
      <c r="A33" s="12">
        <v>1</v>
      </c>
      <c r="B33" s="119" t="s">
        <v>31</v>
      </c>
      <c r="C33" s="11" t="s">
        <v>15</v>
      </c>
      <c r="D33" s="11" t="s">
        <v>30</v>
      </c>
      <c r="E33" s="53" t="s">
        <v>10</v>
      </c>
      <c r="F33" s="128">
        <v>1.081</v>
      </c>
      <c r="G33" s="95" t="s">
        <v>2</v>
      </c>
      <c r="H33" s="10">
        <f>J33</f>
        <v>5889174.9900000002</v>
      </c>
      <c r="I33" s="9">
        <v>17596004.460000001</v>
      </c>
      <c r="J33" s="46">
        <v>5889174.9900000002</v>
      </c>
      <c r="K33" s="9">
        <f>J33/P33</f>
        <v>1823.8386466398267</v>
      </c>
      <c r="L33" s="9">
        <v>11706829.869999999</v>
      </c>
      <c r="M33" s="8">
        <f>L33/I33</f>
        <v>0.66531182670545874</v>
      </c>
      <c r="N33" s="7">
        <f>O33+P33</f>
        <v>3264</v>
      </c>
      <c r="O33" s="7">
        <v>35</v>
      </c>
      <c r="P33" s="7">
        <f>Q33+R33</f>
        <v>3229</v>
      </c>
      <c r="Q33" s="7">
        <v>1818</v>
      </c>
      <c r="R33" s="7">
        <v>1411</v>
      </c>
    </row>
    <row r="34" spans="1:19" s="110" customFormat="1" ht="15" x14ac:dyDescent="0.2">
      <c r="A34" s="112"/>
      <c r="B34" s="113"/>
      <c r="C34" s="113"/>
      <c r="D34" s="113"/>
      <c r="E34" s="114"/>
      <c r="F34" s="132"/>
      <c r="G34" s="102" t="s">
        <v>1</v>
      </c>
      <c r="H34" s="115">
        <v>5931650.8899999997</v>
      </c>
      <c r="I34" s="104">
        <v>17571004</v>
      </c>
      <c r="J34" s="116">
        <v>5931650.8899999997</v>
      </c>
      <c r="K34" s="106">
        <f>J34/(Q34+R34)</f>
        <v>1836.4244241486067</v>
      </c>
      <c r="L34" s="104">
        <f>I34-J34</f>
        <v>11639353.109999999</v>
      </c>
      <c r="M34" s="107">
        <f>L34/I34</f>
        <v>0.66241821525964018</v>
      </c>
      <c r="N34" s="108">
        <f>O34+P34</f>
        <v>3285</v>
      </c>
      <c r="O34" s="108">
        <v>55</v>
      </c>
      <c r="P34" s="108">
        <f>Q34+R34</f>
        <v>3230</v>
      </c>
      <c r="Q34" s="108">
        <v>1820</v>
      </c>
      <c r="R34" s="108">
        <v>1410</v>
      </c>
      <c r="S34" s="100"/>
    </row>
    <row r="35" spans="1:19" ht="15.75" thickBot="1" x14ac:dyDescent="0.25">
      <c r="A35" s="6"/>
      <c r="B35" s="5"/>
      <c r="C35" s="5"/>
      <c r="D35" s="5"/>
      <c r="E35" s="54"/>
      <c r="F35" s="130"/>
      <c r="G35" s="96" t="s">
        <v>0</v>
      </c>
      <c r="H35" s="4">
        <f>H34-H33</f>
        <v>42475.899999999441</v>
      </c>
      <c r="I35" s="4">
        <f>I34-I33</f>
        <v>-25000.460000000894</v>
      </c>
      <c r="J35" s="4">
        <f>J34-J33</f>
        <v>42475.899999999441</v>
      </c>
      <c r="K35" s="4">
        <f t="shared" ref="K35:R35" si="8">K33-K34</f>
        <v>-12.585777508779984</v>
      </c>
      <c r="L35" s="4">
        <f t="shared" si="8"/>
        <v>67476.759999999776</v>
      </c>
      <c r="M35" s="3">
        <f t="shared" si="8"/>
        <v>2.8936114458185669E-3</v>
      </c>
      <c r="N35" s="2">
        <f t="shared" si="8"/>
        <v>-21</v>
      </c>
      <c r="O35" s="2">
        <f t="shared" si="8"/>
        <v>-20</v>
      </c>
      <c r="P35" s="2">
        <f t="shared" si="8"/>
        <v>-1</v>
      </c>
      <c r="Q35" s="2">
        <f t="shared" si="8"/>
        <v>-2</v>
      </c>
      <c r="R35" s="2">
        <f t="shared" si="8"/>
        <v>1</v>
      </c>
    </row>
    <row r="36" spans="1:19" ht="15" x14ac:dyDescent="0.2">
      <c r="A36" s="12">
        <v>1</v>
      </c>
      <c r="B36" s="121" t="s">
        <v>29</v>
      </c>
      <c r="C36" s="11" t="s">
        <v>8</v>
      </c>
      <c r="D36" s="11" t="s">
        <v>28</v>
      </c>
      <c r="E36" s="53" t="s">
        <v>3</v>
      </c>
      <c r="F36" s="128">
        <v>1.0049999999999999</v>
      </c>
      <c r="G36" s="95" t="s">
        <v>2</v>
      </c>
      <c r="H36" s="10">
        <f>J36</f>
        <v>2509701.25</v>
      </c>
      <c r="I36" s="10">
        <v>3329701.25</v>
      </c>
      <c r="J36" s="9">
        <v>2509701.25</v>
      </c>
      <c r="K36" s="9">
        <f>J36/P36</f>
        <v>1528.4416869671134</v>
      </c>
      <c r="L36" s="9">
        <f>I36-J36</f>
        <v>820000</v>
      </c>
      <c r="M36" s="8">
        <f>L36/I36</f>
        <v>0.24626834014012519</v>
      </c>
      <c r="N36" s="7">
        <f>O36+P36</f>
        <v>1646</v>
      </c>
      <c r="O36" s="7">
        <v>4</v>
      </c>
      <c r="P36" s="7">
        <f>Q36+R36</f>
        <v>1642</v>
      </c>
      <c r="Q36" s="7">
        <v>1085</v>
      </c>
      <c r="R36" s="7">
        <v>557</v>
      </c>
    </row>
    <row r="37" spans="1:19" s="110" customFormat="1" ht="15" x14ac:dyDescent="0.2">
      <c r="A37" s="99"/>
      <c r="B37" s="100"/>
      <c r="C37" s="100"/>
      <c r="D37" s="117" t="s">
        <v>90</v>
      </c>
      <c r="E37" s="101"/>
      <c r="F37" s="129"/>
      <c r="G37" s="102" t="s">
        <v>1</v>
      </c>
      <c r="H37" s="103">
        <f>J36</f>
        <v>2509701.25</v>
      </c>
      <c r="I37" s="104">
        <v>3329701.25</v>
      </c>
      <c r="J37" s="105">
        <v>2509701.25</v>
      </c>
      <c r="K37" s="106">
        <f>J37/(Q37+R37)</f>
        <v>1528.4416869671134</v>
      </c>
      <c r="L37" s="104">
        <v>820000</v>
      </c>
      <c r="M37" s="107">
        <v>0.24626834014012519</v>
      </c>
      <c r="N37" s="108">
        <f>O37+P37</f>
        <v>1646</v>
      </c>
      <c r="O37" s="108">
        <v>4</v>
      </c>
      <c r="P37" s="108">
        <f>Q37+R37</f>
        <v>1642</v>
      </c>
      <c r="Q37" s="108">
        <v>1085</v>
      </c>
      <c r="R37" s="108">
        <v>557</v>
      </c>
      <c r="S37" s="100"/>
    </row>
    <row r="38" spans="1:19" s="44" customFormat="1" ht="15.75" thickBot="1" x14ac:dyDescent="0.25">
      <c r="A38" s="32"/>
      <c r="B38" s="33"/>
      <c r="C38" s="33"/>
      <c r="D38" s="33"/>
      <c r="E38" s="56"/>
      <c r="F38" s="133"/>
      <c r="G38" s="98" t="s">
        <v>0</v>
      </c>
      <c r="H38" s="41">
        <f t="shared" ref="H38:R38" si="9">H37-H36</f>
        <v>0</v>
      </c>
      <c r="I38" s="41">
        <f t="shared" si="9"/>
        <v>0</v>
      </c>
      <c r="J38" s="41">
        <f t="shared" si="9"/>
        <v>0</v>
      </c>
      <c r="K38" s="41">
        <f t="shared" si="9"/>
        <v>0</v>
      </c>
      <c r="L38" s="41">
        <f t="shared" si="9"/>
        <v>0</v>
      </c>
      <c r="M38" s="42">
        <f t="shared" si="9"/>
        <v>0</v>
      </c>
      <c r="N38" s="43">
        <f t="shared" si="9"/>
        <v>0</v>
      </c>
      <c r="O38" s="43">
        <f t="shared" si="9"/>
        <v>0</v>
      </c>
      <c r="P38" s="43">
        <f t="shared" si="9"/>
        <v>0</v>
      </c>
      <c r="Q38" s="43">
        <f t="shared" si="9"/>
        <v>0</v>
      </c>
      <c r="R38" s="43">
        <f t="shared" si="9"/>
        <v>0</v>
      </c>
      <c r="S38" s="31"/>
    </row>
    <row r="39" spans="1:19" ht="15" x14ac:dyDescent="0.2">
      <c r="A39" s="12">
        <v>1</v>
      </c>
      <c r="B39" s="121" t="s">
        <v>27</v>
      </c>
      <c r="C39" s="11" t="s">
        <v>26</v>
      </c>
      <c r="D39" s="11" t="s">
        <v>25</v>
      </c>
      <c r="E39" s="53" t="s">
        <v>3</v>
      </c>
      <c r="F39" s="128">
        <v>1.0109999999999999</v>
      </c>
      <c r="G39" s="95" t="s">
        <v>2</v>
      </c>
      <c r="H39" s="10">
        <f>J39</f>
        <v>6259109.7000000002</v>
      </c>
      <c r="I39" s="10">
        <v>9206310.3000000007</v>
      </c>
      <c r="J39" s="9">
        <v>6259109.7000000002</v>
      </c>
      <c r="K39" s="9">
        <f>J39/P39</f>
        <v>6908.5096026490064</v>
      </c>
      <c r="L39" s="9">
        <f>I39-J39</f>
        <v>2947200.6000000006</v>
      </c>
      <c r="M39" s="8">
        <f>L39/I39</f>
        <v>0.32012831459743435</v>
      </c>
      <c r="N39" s="7">
        <f>O39+P39</f>
        <v>992</v>
      </c>
      <c r="O39" s="7">
        <v>86</v>
      </c>
      <c r="P39" s="7">
        <f>Q39+R39</f>
        <v>906</v>
      </c>
      <c r="Q39" s="7">
        <v>116</v>
      </c>
      <c r="R39" s="7">
        <v>790</v>
      </c>
    </row>
    <row r="40" spans="1:19" s="110" customFormat="1" ht="15" x14ac:dyDescent="0.2">
      <c r="A40" s="99"/>
      <c r="B40" s="100"/>
      <c r="C40" s="100"/>
      <c r="D40" s="100"/>
      <c r="E40" s="101"/>
      <c r="F40" s="129"/>
      <c r="G40" s="102" t="s">
        <v>1</v>
      </c>
      <c r="H40" s="103">
        <f>J39</f>
        <v>6259109.7000000002</v>
      </c>
      <c r="I40" s="104">
        <v>9206310.3000000007</v>
      </c>
      <c r="J40" s="105">
        <v>6259109.7000000002</v>
      </c>
      <c r="K40" s="106">
        <f>J40/(Q40+R40)</f>
        <v>6908.5096026490064</v>
      </c>
      <c r="L40" s="104">
        <v>2947200.6000000006</v>
      </c>
      <c r="M40" s="107">
        <v>0.32012831459743435</v>
      </c>
      <c r="N40" s="108">
        <f>O40+P40</f>
        <v>992</v>
      </c>
      <c r="O40" s="108">
        <v>86</v>
      </c>
      <c r="P40" s="108">
        <f>Q40+R40</f>
        <v>906</v>
      </c>
      <c r="Q40" s="108">
        <v>116</v>
      </c>
      <c r="R40" s="108">
        <v>790</v>
      </c>
      <c r="S40" s="100"/>
    </row>
    <row r="41" spans="1:19" ht="15.75" thickBot="1" x14ac:dyDescent="0.25">
      <c r="A41" s="6"/>
      <c r="B41" s="5"/>
      <c r="C41" s="5"/>
      <c r="D41" s="5"/>
      <c r="E41" s="54"/>
      <c r="F41" s="130"/>
      <c r="G41" s="96" t="s">
        <v>0</v>
      </c>
      <c r="H41" s="4">
        <f>H40-H39</f>
        <v>0</v>
      </c>
      <c r="I41" s="4">
        <f>I40-I39</f>
        <v>0</v>
      </c>
      <c r="J41" s="4">
        <f>J40-J39</f>
        <v>0</v>
      </c>
      <c r="K41" s="4">
        <f t="shared" ref="K41:R41" si="10">K39-K40</f>
        <v>0</v>
      </c>
      <c r="L41" s="4">
        <f t="shared" si="10"/>
        <v>0</v>
      </c>
      <c r="M41" s="3">
        <f t="shared" si="10"/>
        <v>0</v>
      </c>
      <c r="N41" s="2">
        <f t="shared" si="10"/>
        <v>0</v>
      </c>
      <c r="O41" s="2">
        <f t="shared" si="10"/>
        <v>0</v>
      </c>
      <c r="P41" s="2">
        <f t="shared" si="10"/>
        <v>0</v>
      </c>
      <c r="Q41" s="2">
        <f t="shared" si="10"/>
        <v>0</v>
      </c>
      <c r="R41" s="2">
        <f t="shared" si="10"/>
        <v>0</v>
      </c>
    </row>
    <row r="42" spans="1:19" ht="15" x14ac:dyDescent="0.2">
      <c r="A42" s="12">
        <v>3</v>
      </c>
      <c r="B42" s="119" t="s">
        <v>24</v>
      </c>
      <c r="C42" s="11" t="s">
        <v>23</v>
      </c>
      <c r="D42" s="11" t="s">
        <v>22</v>
      </c>
      <c r="E42" s="53" t="s">
        <v>10</v>
      </c>
      <c r="F42" s="128">
        <v>1.0129999999999999</v>
      </c>
      <c r="G42" s="95" t="s">
        <v>2</v>
      </c>
      <c r="H42" s="10">
        <f>J42</f>
        <v>7509334</v>
      </c>
      <c r="I42" s="10">
        <v>8467989</v>
      </c>
      <c r="J42" s="9">
        <v>7509334</v>
      </c>
      <c r="K42" s="9">
        <f>J42/P42</f>
        <v>2915.1141304347825</v>
      </c>
      <c r="L42" s="9">
        <f>I42-J42</f>
        <v>958655</v>
      </c>
      <c r="M42" s="8">
        <f>L42/I42</f>
        <v>0.11320928735264063</v>
      </c>
      <c r="N42" s="7">
        <f>O42+P42</f>
        <v>6159</v>
      </c>
      <c r="O42" s="7">
        <v>3583</v>
      </c>
      <c r="P42" s="7">
        <f>Q42+R42</f>
        <v>2576</v>
      </c>
      <c r="Q42" s="7">
        <v>2542</v>
      </c>
      <c r="R42" s="7">
        <v>34</v>
      </c>
    </row>
    <row r="43" spans="1:19" s="110" customFormat="1" ht="15" x14ac:dyDescent="0.2">
      <c r="A43" s="112"/>
      <c r="B43" s="113"/>
      <c r="C43" s="113"/>
      <c r="D43" s="113"/>
      <c r="E43" s="114"/>
      <c r="F43" s="132"/>
      <c r="G43" s="102" t="s">
        <v>1</v>
      </c>
      <c r="H43" s="115">
        <f>J42</f>
        <v>7509334</v>
      </c>
      <c r="I43" s="104">
        <v>8467989</v>
      </c>
      <c r="J43" s="105">
        <v>7509334</v>
      </c>
      <c r="K43" s="106">
        <f>J43/(Q43+R43)</f>
        <v>2915.1141304347825</v>
      </c>
      <c r="L43" s="104">
        <v>958655</v>
      </c>
      <c r="M43" s="107">
        <v>0.11320928735264063</v>
      </c>
      <c r="N43" s="108">
        <f>O43+P43</f>
        <v>6159</v>
      </c>
      <c r="O43" s="108">
        <v>3583</v>
      </c>
      <c r="P43" s="108">
        <f>Q43+R43</f>
        <v>2576</v>
      </c>
      <c r="Q43" s="108">
        <v>2542</v>
      </c>
      <c r="R43" s="108">
        <v>34</v>
      </c>
      <c r="S43" s="100"/>
    </row>
    <row r="44" spans="1:19" ht="15.75" thickBot="1" x14ac:dyDescent="0.25">
      <c r="A44" s="6"/>
      <c r="B44" s="5"/>
      <c r="C44" s="5"/>
      <c r="D44" s="5"/>
      <c r="E44" s="54"/>
      <c r="F44" s="130"/>
      <c r="G44" s="96" t="s">
        <v>0</v>
      </c>
      <c r="H44" s="4">
        <f>H43-H42</f>
        <v>0</v>
      </c>
      <c r="I44" s="4">
        <f>I43-I42</f>
        <v>0</v>
      </c>
      <c r="J44" s="4">
        <f>J43-J42</f>
        <v>0</v>
      </c>
      <c r="K44" s="4">
        <f t="shared" ref="K44:R44" si="11">K42-K43</f>
        <v>0</v>
      </c>
      <c r="L44" s="4">
        <f t="shared" si="11"/>
        <v>0</v>
      </c>
      <c r="M44" s="3">
        <f t="shared" si="11"/>
        <v>0</v>
      </c>
      <c r="N44" s="2">
        <f t="shared" si="11"/>
        <v>0</v>
      </c>
      <c r="O44" s="2">
        <f t="shared" si="11"/>
        <v>0</v>
      </c>
      <c r="P44" s="2">
        <f t="shared" si="11"/>
        <v>0</v>
      </c>
      <c r="Q44" s="2">
        <f t="shared" si="11"/>
        <v>0</v>
      </c>
      <c r="R44" s="2">
        <f t="shared" si="11"/>
        <v>0</v>
      </c>
    </row>
    <row r="45" spans="1:19" ht="15" x14ac:dyDescent="0.2">
      <c r="A45" s="12">
        <v>1</v>
      </c>
      <c r="B45" s="121" t="s">
        <v>21</v>
      </c>
      <c r="C45" s="11" t="s">
        <v>15</v>
      </c>
      <c r="D45" s="11" t="s">
        <v>20</v>
      </c>
      <c r="E45" s="53" t="s">
        <v>10</v>
      </c>
      <c r="F45" s="128">
        <v>1.0760000000000001</v>
      </c>
      <c r="G45" s="95" t="s">
        <v>2</v>
      </c>
      <c r="H45" s="10">
        <f>J45</f>
        <v>6315211.2800000003</v>
      </c>
      <c r="I45" s="10">
        <v>18446091.34</v>
      </c>
      <c r="J45" s="9">
        <v>6315211.2800000003</v>
      </c>
      <c r="K45" s="9">
        <f>J45/P45</f>
        <v>2539.2888138319263</v>
      </c>
      <c r="L45" s="9">
        <f>I45-J45</f>
        <v>12130880.059999999</v>
      </c>
      <c r="M45" s="8">
        <f>L45/I45</f>
        <v>0.65763959618341561</v>
      </c>
      <c r="N45" s="7">
        <f>O45+P45</f>
        <v>2507</v>
      </c>
      <c r="O45" s="7">
        <v>20</v>
      </c>
      <c r="P45" s="7">
        <f>Q45+R45</f>
        <v>2487</v>
      </c>
      <c r="Q45" s="7">
        <v>1876</v>
      </c>
      <c r="R45" s="7">
        <v>611</v>
      </c>
    </row>
    <row r="46" spans="1:19" s="110" customFormat="1" ht="15" x14ac:dyDescent="0.2">
      <c r="A46" s="99"/>
      <c r="B46" s="100"/>
      <c r="C46" s="100"/>
      <c r="D46" s="117" t="s">
        <v>91</v>
      </c>
      <c r="E46" s="101"/>
      <c r="F46" s="129"/>
      <c r="G46" s="102" t="s">
        <v>1</v>
      </c>
      <c r="H46" s="103">
        <f>J45</f>
        <v>6315211.2800000003</v>
      </c>
      <c r="I46" s="104">
        <v>18446091.34</v>
      </c>
      <c r="J46" s="105">
        <v>6315211.2800000003</v>
      </c>
      <c r="K46" s="106">
        <f>J46/(Q46+R46)</f>
        <v>2539.2888138319263</v>
      </c>
      <c r="L46" s="104">
        <v>12130880.059999999</v>
      </c>
      <c r="M46" s="107">
        <v>0.65763959618341561</v>
      </c>
      <c r="N46" s="108">
        <f>O46+P46</f>
        <v>2507</v>
      </c>
      <c r="O46" s="108">
        <v>20</v>
      </c>
      <c r="P46" s="108">
        <f>Q46+R46</f>
        <v>2487</v>
      </c>
      <c r="Q46" s="108">
        <v>1876</v>
      </c>
      <c r="R46" s="108">
        <v>611</v>
      </c>
      <c r="S46" s="100"/>
    </row>
    <row r="47" spans="1:19" ht="15.75" thickBot="1" x14ac:dyDescent="0.25">
      <c r="A47" s="6"/>
      <c r="B47" s="5"/>
      <c r="C47" s="5"/>
      <c r="D47" s="5"/>
      <c r="E47" s="54"/>
      <c r="F47" s="130"/>
      <c r="G47" s="96" t="s">
        <v>0</v>
      </c>
      <c r="H47" s="4">
        <f>H46-H45</f>
        <v>0</v>
      </c>
      <c r="I47" s="4">
        <f>I46-I45</f>
        <v>0</v>
      </c>
      <c r="J47" s="4">
        <f>J46-J45</f>
        <v>0</v>
      </c>
      <c r="K47" s="4">
        <f t="shared" ref="K47:R47" si="12">K45-K46</f>
        <v>0</v>
      </c>
      <c r="L47" s="4">
        <f t="shared" si="12"/>
        <v>0</v>
      </c>
      <c r="M47" s="3">
        <f t="shared" si="12"/>
        <v>0</v>
      </c>
      <c r="N47" s="2">
        <f t="shared" si="12"/>
        <v>0</v>
      </c>
      <c r="O47" s="2">
        <f t="shared" si="12"/>
        <v>0</v>
      </c>
      <c r="P47" s="2">
        <f t="shared" si="12"/>
        <v>0</v>
      </c>
      <c r="Q47" s="2">
        <f t="shared" si="12"/>
        <v>0</v>
      </c>
      <c r="R47" s="2">
        <f t="shared" si="12"/>
        <v>0</v>
      </c>
    </row>
    <row r="48" spans="1:19" ht="15" x14ac:dyDescent="0.2">
      <c r="A48" s="18">
        <v>2</v>
      </c>
      <c r="B48" s="120" t="s">
        <v>19</v>
      </c>
      <c r="C48" s="17" t="s">
        <v>18</v>
      </c>
      <c r="D48" s="17" t="s">
        <v>17</v>
      </c>
      <c r="E48" s="55" t="s">
        <v>10</v>
      </c>
      <c r="F48" s="131">
        <v>1.0980000000000001</v>
      </c>
      <c r="G48" s="97" t="s">
        <v>2</v>
      </c>
      <c r="H48" s="19">
        <f>J48</f>
        <v>13673938.789999999</v>
      </c>
      <c r="I48" s="19">
        <v>17600208.789999999</v>
      </c>
      <c r="J48" s="15">
        <v>13673938.789999999</v>
      </c>
      <c r="K48" s="15">
        <f>J48/P48</f>
        <v>4570.1667078876999</v>
      </c>
      <c r="L48" s="15">
        <f>I48-J48</f>
        <v>3926270</v>
      </c>
      <c r="M48" s="14">
        <f>L48/I48</f>
        <v>0.22308087630362708</v>
      </c>
      <c r="N48" s="13">
        <f>O48+P48</f>
        <v>3122</v>
      </c>
      <c r="O48" s="13">
        <v>130</v>
      </c>
      <c r="P48" s="13">
        <f>Q48+R48</f>
        <v>2992</v>
      </c>
      <c r="Q48" s="13">
        <v>2988</v>
      </c>
      <c r="R48" s="13">
        <v>4</v>
      </c>
    </row>
    <row r="49" spans="1:19" s="110" customFormat="1" ht="15" x14ac:dyDescent="0.2">
      <c r="A49" s="99"/>
      <c r="B49" s="100"/>
      <c r="C49" s="100"/>
      <c r="D49" s="100"/>
      <c r="E49" s="101"/>
      <c r="F49" s="129"/>
      <c r="G49" s="102" t="s">
        <v>1</v>
      </c>
      <c r="H49" s="103">
        <f>J49</f>
        <v>13673938.789999999</v>
      </c>
      <c r="I49" s="104">
        <v>17600208.789999999</v>
      </c>
      <c r="J49" s="105">
        <v>13673938.789999999</v>
      </c>
      <c r="K49" s="106">
        <f>J49/(Q49+R49)</f>
        <v>4570.1667078876999</v>
      </c>
      <c r="L49" s="104">
        <v>3926270</v>
      </c>
      <c r="M49" s="107">
        <v>0.22308087630362708</v>
      </c>
      <c r="N49" s="108">
        <f>O49+P49</f>
        <v>3122</v>
      </c>
      <c r="O49" s="109">
        <v>130</v>
      </c>
      <c r="P49" s="108">
        <f>Q49+R49</f>
        <v>2992</v>
      </c>
      <c r="Q49" s="108">
        <v>2992</v>
      </c>
      <c r="R49" s="108">
        <v>0</v>
      </c>
      <c r="S49" s="100"/>
    </row>
    <row r="50" spans="1:19" ht="15.75" thickBot="1" x14ac:dyDescent="0.25">
      <c r="A50" s="6"/>
      <c r="B50" s="5"/>
      <c r="C50" s="5"/>
      <c r="D50" s="5"/>
      <c r="E50" s="54"/>
      <c r="F50" s="130"/>
      <c r="G50" s="96" t="s">
        <v>0</v>
      </c>
      <c r="H50" s="4">
        <f>H49-H48</f>
        <v>0</v>
      </c>
      <c r="I50" s="4">
        <f>I49-I48</f>
        <v>0</v>
      </c>
      <c r="J50" s="4">
        <f>J49-J48</f>
        <v>0</v>
      </c>
      <c r="K50" s="4">
        <f t="shared" ref="K50:R50" si="13">K48-K49</f>
        <v>0</v>
      </c>
      <c r="L50" s="4">
        <f t="shared" si="13"/>
        <v>0</v>
      </c>
      <c r="M50" s="3">
        <f t="shared" si="13"/>
        <v>0</v>
      </c>
      <c r="N50" s="2">
        <f t="shared" si="13"/>
        <v>0</v>
      </c>
      <c r="O50" s="2">
        <f t="shared" si="13"/>
        <v>0</v>
      </c>
      <c r="P50" s="2">
        <f t="shared" si="13"/>
        <v>0</v>
      </c>
      <c r="Q50" s="2">
        <f t="shared" si="13"/>
        <v>-4</v>
      </c>
      <c r="R50" s="2">
        <f t="shared" si="13"/>
        <v>4</v>
      </c>
    </row>
    <row r="51" spans="1:19" ht="15" x14ac:dyDescent="0.2">
      <c r="A51" s="12">
        <v>1</v>
      </c>
      <c r="B51" s="121" t="s">
        <v>16</v>
      </c>
      <c r="C51" s="11" t="s">
        <v>15</v>
      </c>
      <c r="D51" s="11" t="s">
        <v>14</v>
      </c>
      <c r="E51" s="53" t="s">
        <v>3</v>
      </c>
      <c r="F51" s="128">
        <v>1.0629999999999999</v>
      </c>
      <c r="G51" s="95" t="s">
        <v>2</v>
      </c>
      <c r="H51" s="10">
        <f>J51</f>
        <v>1585130</v>
      </c>
      <c r="I51" s="10">
        <v>4289639</v>
      </c>
      <c r="J51" s="9">
        <v>1585130</v>
      </c>
      <c r="K51" s="10">
        <f>J51/P51</f>
        <v>2457.5658914728683</v>
      </c>
      <c r="L51" s="9">
        <f>I51-J51</f>
        <v>2704509</v>
      </c>
      <c r="M51" s="8">
        <f>L51/I51</f>
        <v>0.63047473225602435</v>
      </c>
      <c r="N51" s="7">
        <f>O51+P51</f>
        <v>645</v>
      </c>
      <c r="O51" s="7">
        <v>0</v>
      </c>
      <c r="P51" s="7">
        <f>Q51+R51</f>
        <v>645</v>
      </c>
      <c r="Q51" s="7">
        <v>620</v>
      </c>
      <c r="R51" s="7">
        <v>25</v>
      </c>
    </row>
    <row r="52" spans="1:19" s="110" customFormat="1" ht="15" x14ac:dyDescent="0.2">
      <c r="A52" s="99"/>
      <c r="B52" s="100"/>
      <c r="C52" s="100"/>
      <c r="D52" s="100"/>
      <c r="E52" s="101"/>
      <c r="F52" s="129"/>
      <c r="G52" s="102" t="s">
        <v>1</v>
      </c>
      <c r="H52" s="103">
        <f>J51</f>
        <v>1585130</v>
      </c>
      <c r="I52" s="104">
        <v>4289639</v>
      </c>
      <c r="J52" s="105">
        <v>1585130</v>
      </c>
      <c r="K52" s="106">
        <f>J52/(Q52+R52)</f>
        <v>2457.5658914728683</v>
      </c>
      <c r="L52" s="104">
        <v>2704509</v>
      </c>
      <c r="M52" s="107">
        <v>0.63047473225602435</v>
      </c>
      <c r="N52" s="108">
        <f>O52+P52</f>
        <v>645</v>
      </c>
      <c r="O52" s="108">
        <v>0</v>
      </c>
      <c r="P52" s="108">
        <f>Q52+R52</f>
        <v>645</v>
      </c>
      <c r="Q52" s="108">
        <v>620</v>
      </c>
      <c r="R52" s="108">
        <v>25</v>
      </c>
      <c r="S52" s="100"/>
    </row>
    <row r="53" spans="1:19" ht="15.75" thickBot="1" x14ac:dyDescent="0.25">
      <c r="A53" s="6"/>
      <c r="B53" s="5"/>
      <c r="C53" s="5"/>
      <c r="D53" s="5"/>
      <c r="E53" s="54"/>
      <c r="F53" s="130"/>
      <c r="G53" s="96" t="s">
        <v>0</v>
      </c>
      <c r="H53" s="4">
        <f t="shared" ref="H53:R53" si="14">H52-H51</f>
        <v>0</v>
      </c>
      <c r="I53" s="4">
        <f t="shared" si="14"/>
        <v>0</v>
      </c>
      <c r="J53" s="4">
        <f t="shared" si="14"/>
        <v>0</v>
      </c>
      <c r="K53" s="4">
        <f t="shared" si="14"/>
        <v>0</v>
      </c>
      <c r="L53" s="4">
        <f t="shared" si="14"/>
        <v>0</v>
      </c>
      <c r="M53" s="3">
        <f t="shared" si="14"/>
        <v>0</v>
      </c>
      <c r="N53" s="2">
        <f t="shared" si="14"/>
        <v>0</v>
      </c>
      <c r="O53" s="2">
        <f t="shared" si="14"/>
        <v>0</v>
      </c>
      <c r="P53" s="2">
        <f t="shared" si="14"/>
        <v>0</v>
      </c>
      <c r="Q53" s="2">
        <f t="shared" si="14"/>
        <v>0</v>
      </c>
      <c r="R53" s="2">
        <f t="shared" si="14"/>
        <v>0</v>
      </c>
    </row>
    <row r="54" spans="1:19" ht="15" x14ac:dyDescent="0.2">
      <c r="A54" s="18">
        <v>3</v>
      </c>
      <c r="B54" s="120" t="s">
        <v>13</v>
      </c>
      <c r="C54" s="17" t="s">
        <v>12</v>
      </c>
      <c r="D54" s="17" t="s">
        <v>11</v>
      </c>
      <c r="E54" s="57" t="s">
        <v>10</v>
      </c>
      <c r="F54" s="134">
        <v>1.04</v>
      </c>
      <c r="G54" s="97" t="s">
        <v>2</v>
      </c>
      <c r="H54" s="16">
        <f>J54</f>
        <v>10838021.5</v>
      </c>
      <c r="I54" s="15">
        <v>12598928.5</v>
      </c>
      <c r="J54" s="15">
        <v>10838021.5</v>
      </c>
      <c r="K54" s="15">
        <f>J54/P54</f>
        <v>3625.9690531950487</v>
      </c>
      <c r="L54" s="15">
        <f>I54-J54</f>
        <v>1760907</v>
      </c>
      <c r="M54" s="14">
        <f>L54/I54</f>
        <v>0.13976640950061744</v>
      </c>
      <c r="N54" s="13">
        <f>O54+P54</f>
        <v>8509</v>
      </c>
      <c r="O54" s="13">
        <v>5520</v>
      </c>
      <c r="P54" s="13">
        <f>Q54+R54</f>
        <v>2989</v>
      </c>
      <c r="Q54" s="13">
        <v>2928</v>
      </c>
      <c r="R54" s="13">
        <v>61</v>
      </c>
    </row>
    <row r="55" spans="1:19" s="110" customFormat="1" ht="15" x14ac:dyDescent="0.2">
      <c r="A55" s="99"/>
      <c r="B55" s="100"/>
      <c r="C55" s="100"/>
      <c r="D55" s="100"/>
      <c r="E55" s="101"/>
      <c r="F55" s="129"/>
      <c r="G55" s="102" t="s">
        <v>1</v>
      </c>
      <c r="H55" s="115">
        <f>J54</f>
        <v>10838021.5</v>
      </c>
      <c r="I55" s="104">
        <v>12598928.5</v>
      </c>
      <c r="J55" s="116">
        <v>10838021.5</v>
      </c>
      <c r="K55" s="106">
        <f>J55/(Q55+R55)</f>
        <v>3625.9690531950487</v>
      </c>
      <c r="L55" s="104">
        <v>1760907</v>
      </c>
      <c r="M55" s="107">
        <v>0.13976640950061744</v>
      </c>
      <c r="N55" s="108">
        <f>O55+P55</f>
        <v>8509</v>
      </c>
      <c r="O55" s="108">
        <v>5520</v>
      </c>
      <c r="P55" s="108">
        <f>Q55+R55</f>
        <v>2989</v>
      </c>
      <c r="Q55" s="108">
        <v>2928</v>
      </c>
      <c r="R55" s="108">
        <v>61</v>
      </c>
      <c r="S55" s="100"/>
    </row>
    <row r="56" spans="1:19" ht="15.75" thickBot="1" x14ac:dyDescent="0.25">
      <c r="A56" s="6"/>
      <c r="B56" s="5"/>
      <c r="C56" s="5"/>
      <c r="D56" s="5"/>
      <c r="E56" s="54"/>
      <c r="F56" s="130"/>
      <c r="G56" s="96" t="s">
        <v>0</v>
      </c>
      <c r="H56" s="4">
        <f>H55-H54</f>
        <v>0</v>
      </c>
      <c r="I56" s="4">
        <f>I55-I54</f>
        <v>0</v>
      </c>
      <c r="J56" s="4">
        <f>J55-J54</f>
        <v>0</v>
      </c>
      <c r="K56" s="4">
        <f t="shared" ref="K56:R56" si="15">K54-K55</f>
        <v>0</v>
      </c>
      <c r="L56" s="4">
        <f t="shared" si="15"/>
        <v>0</v>
      </c>
      <c r="M56" s="3">
        <f t="shared" si="15"/>
        <v>0</v>
      </c>
      <c r="N56" s="2">
        <f t="shared" si="15"/>
        <v>0</v>
      </c>
      <c r="O56" s="2">
        <f t="shared" si="15"/>
        <v>0</v>
      </c>
      <c r="P56" s="2">
        <f t="shared" si="15"/>
        <v>0</v>
      </c>
      <c r="Q56" s="2">
        <f t="shared" si="15"/>
        <v>0</v>
      </c>
      <c r="R56" s="2">
        <f t="shared" si="15"/>
        <v>0</v>
      </c>
    </row>
    <row r="57" spans="1:19" ht="15" x14ac:dyDescent="0.2">
      <c r="A57" s="12">
        <v>2</v>
      </c>
      <c r="B57" s="122" t="s">
        <v>6</v>
      </c>
      <c r="C57" s="11" t="s">
        <v>5</v>
      </c>
      <c r="D57" s="11" t="s">
        <v>4</v>
      </c>
      <c r="E57" s="53" t="s">
        <v>3</v>
      </c>
      <c r="F57" s="128">
        <v>1.046</v>
      </c>
      <c r="G57" s="95" t="s">
        <v>2</v>
      </c>
      <c r="H57" s="10">
        <f>J57</f>
        <v>716947.54</v>
      </c>
      <c r="I57" s="10">
        <v>896184.42</v>
      </c>
      <c r="J57" s="9">
        <v>716947.54</v>
      </c>
      <c r="K57" s="9">
        <f>J57/P57</f>
        <v>1101.3019047619048</v>
      </c>
      <c r="L57" s="9">
        <f>I57-J57</f>
        <v>179236.88</v>
      </c>
      <c r="M57" s="8">
        <f>L57/I57</f>
        <v>0.19999999553663295</v>
      </c>
      <c r="N57" s="7">
        <f>O57+P57</f>
        <v>652</v>
      </c>
      <c r="O57" s="7">
        <v>1</v>
      </c>
      <c r="P57" s="7">
        <f>Q57+R57</f>
        <v>651</v>
      </c>
      <c r="Q57" s="7">
        <v>651</v>
      </c>
      <c r="R57" s="7">
        <v>0</v>
      </c>
    </row>
    <row r="58" spans="1:19" s="110" customFormat="1" ht="15" x14ac:dyDescent="0.2">
      <c r="A58" s="99"/>
      <c r="B58" s="100"/>
      <c r="C58" s="100"/>
      <c r="D58" s="100"/>
      <c r="E58" s="101"/>
      <c r="F58" s="129"/>
      <c r="G58" s="102" t="s">
        <v>1</v>
      </c>
      <c r="H58" s="103">
        <f>J57</f>
        <v>716947.54</v>
      </c>
      <c r="I58" s="104">
        <v>896184.42</v>
      </c>
      <c r="J58" s="105">
        <v>716947.54</v>
      </c>
      <c r="K58" s="106">
        <f>J58/(Q58+R58)</f>
        <v>1101.3019047619048</v>
      </c>
      <c r="L58" s="104">
        <v>179236.88</v>
      </c>
      <c r="M58" s="107">
        <v>0.19999999553663295</v>
      </c>
      <c r="N58" s="108">
        <f>O58+P58</f>
        <v>652</v>
      </c>
      <c r="O58" s="109">
        <v>1</v>
      </c>
      <c r="P58" s="108">
        <f>Q58+R58</f>
        <v>651</v>
      </c>
      <c r="Q58" s="108">
        <v>651</v>
      </c>
      <c r="R58" s="108">
        <v>0</v>
      </c>
      <c r="S58" s="100"/>
    </row>
    <row r="59" spans="1:19" ht="15.75" thickBot="1" x14ac:dyDescent="0.25">
      <c r="A59" s="6"/>
      <c r="B59" s="5"/>
      <c r="C59" s="5"/>
      <c r="D59" s="5"/>
      <c r="E59" s="54"/>
      <c r="F59" s="130"/>
      <c r="G59" s="96" t="s">
        <v>0</v>
      </c>
      <c r="H59" s="4">
        <f>H58-H57</f>
        <v>0</v>
      </c>
      <c r="I59" s="4">
        <f>I58-I57</f>
        <v>0</v>
      </c>
      <c r="J59" s="4">
        <f>J58-J57</f>
        <v>0</v>
      </c>
      <c r="K59" s="4">
        <f t="shared" ref="K59:R59" si="16">K57-K58</f>
        <v>0</v>
      </c>
      <c r="L59" s="4">
        <f t="shared" si="16"/>
        <v>0</v>
      </c>
      <c r="M59" s="3">
        <f t="shared" si="16"/>
        <v>0</v>
      </c>
      <c r="N59" s="2">
        <f t="shared" si="16"/>
        <v>0</v>
      </c>
      <c r="O59" s="2">
        <f t="shared" si="16"/>
        <v>0</v>
      </c>
      <c r="P59" s="2">
        <f t="shared" si="16"/>
        <v>0</v>
      </c>
      <c r="Q59" s="2">
        <f t="shared" si="16"/>
        <v>0</v>
      </c>
      <c r="R59" s="2">
        <f t="shared" si="16"/>
        <v>0</v>
      </c>
    </row>
    <row r="60" spans="1:19" x14ac:dyDescent="0.2">
      <c r="G60" s="35" t="s">
        <v>127</v>
      </c>
      <c r="H60" s="30">
        <f>H59+H56+H53+H50+H47+H44+H41+H38+H35+H32+H29+H26+H23+H20+H17+H14+H11</f>
        <v>3051048.169999999</v>
      </c>
    </row>
    <row r="61" spans="1:19" x14ac:dyDescent="0.2">
      <c r="G61" s="35" t="s">
        <v>61</v>
      </c>
      <c r="H61" s="30">
        <f>H57+H54+H51+H48+H45+H42+H39+H36+H33+H30+H27+H24+H21+H18+H15+H12+H9</f>
        <v>115941865.55000001</v>
      </c>
      <c r="L61" s="35" t="s">
        <v>78</v>
      </c>
      <c r="M61" s="30">
        <f>H58+H55+H52+H49+H46+H43+H40+H37+H34+H31+H28+H25+H22+H19+H16+H13+H10</f>
        <v>118992913.72</v>
      </c>
      <c r="O61" s="1" t="s">
        <v>0</v>
      </c>
      <c r="P61" s="30">
        <f>H61-M61</f>
        <v>-3051048.1699999869</v>
      </c>
      <c r="Q61" s="1" t="s">
        <v>60</v>
      </c>
    </row>
    <row r="62" spans="1:19" x14ac:dyDescent="0.2">
      <c r="G62" s="35" t="s">
        <v>74</v>
      </c>
      <c r="H62" s="30">
        <f>120000000-H61</f>
        <v>4058134.4499999881</v>
      </c>
      <c r="L62" s="35" t="s">
        <v>79</v>
      </c>
      <c r="M62" s="30">
        <f>120000000-M61</f>
        <v>1007086.2800000012</v>
      </c>
      <c r="O62" s="1" t="s">
        <v>0</v>
      </c>
      <c r="P62" s="30">
        <f>H62-M62</f>
        <v>3051048.1699999869</v>
      </c>
      <c r="Q62" s="1" t="s">
        <v>62</v>
      </c>
    </row>
    <row r="63" spans="1:19" x14ac:dyDescent="0.2">
      <c r="G63" s="36" t="s">
        <v>75</v>
      </c>
      <c r="H63" s="37">
        <f>Q57+Q54+Q51+Q48+Q45+Q42+Q39+Q36+Q33+Q30+Q27+Q24+Q21+Q18+Q15+Q12+Q9</f>
        <v>28945</v>
      </c>
      <c r="I63" s="38"/>
      <c r="L63" s="35" t="s">
        <v>80</v>
      </c>
      <c r="M63" s="37">
        <f>Q58+Q55+Q52+Q49+Q46+Q43+Q40+Q37+Q34+Q31+Q28+Q25+Q22+Q19+Q16+Q13+Q10</f>
        <v>29740</v>
      </c>
      <c r="O63" s="1" t="s">
        <v>0</v>
      </c>
      <c r="P63" s="37">
        <f>H63-M63</f>
        <v>-795</v>
      </c>
      <c r="Q63" s="1" t="s">
        <v>83</v>
      </c>
    </row>
    <row r="64" spans="1:19" x14ac:dyDescent="0.2">
      <c r="G64" s="36" t="s">
        <v>76</v>
      </c>
      <c r="H64" s="37">
        <f>R57+R54+R51+R48+R45+R42+R39+R36+R33+R30+R27+R24+R21+R18+R15+R12+R9</f>
        <v>6276</v>
      </c>
      <c r="I64" s="38"/>
      <c r="L64" s="36" t="s">
        <v>81</v>
      </c>
      <c r="M64" s="37">
        <f>R58+R55+R52+R49+R46+R43+R40+R37+R34+R31+R28+R25+R22+R19+R16+R13+R10</f>
        <v>6337</v>
      </c>
      <c r="O64" s="1" t="s">
        <v>0</v>
      </c>
      <c r="P64" s="37">
        <f>H64-M64</f>
        <v>-61</v>
      </c>
      <c r="Q64" s="1" t="s">
        <v>84</v>
      </c>
    </row>
    <row r="65" spans="7:17" x14ac:dyDescent="0.2">
      <c r="G65" s="36" t="s">
        <v>77</v>
      </c>
      <c r="H65" s="30">
        <f>AVERAGE(K57,K54,K51,K48,K45,K42,K39,K36,K33,K30,K27,K24,K21,K18,K15,K12,K9)</f>
        <v>3958.5426880374116</v>
      </c>
      <c r="I65" s="38"/>
      <c r="L65" s="45" t="s">
        <v>82</v>
      </c>
      <c r="M65" s="30">
        <f>AVERAGE(K58,K55,K52,K49,K46,K43,K40,K37,K34,K31,K28,K25,K22,K19,K16,K13,K10)</f>
        <v>3925.7678451607217</v>
      </c>
      <c r="O65" s="1" t="s">
        <v>0</v>
      </c>
      <c r="P65" s="30">
        <f>H65-M65</f>
        <v>32.774842876689945</v>
      </c>
      <c r="Q65" s="1" t="s">
        <v>63</v>
      </c>
    </row>
    <row r="66" spans="7:17" x14ac:dyDescent="0.2">
      <c r="K66" s="30"/>
      <c r="L66" s="36" t="s">
        <v>124</v>
      </c>
      <c r="M66" s="30">
        <f>J58+J55+J52+J49+J46+J43+J40+J37+J34+J31+J28+J25+J22+J19+J16+J13+J10</f>
        <v>136057565.38999999</v>
      </c>
    </row>
    <row r="67" spans="7:17" x14ac:dyDescent="0.2">
      <c r="K67" s="3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CB9E3-5477-46DE-B1AF-C0A1A73D7BBA}">
  <dimension ref="A1:S15"/>
  <sheetViews>
    <sheetView workbookViewId="0">
      <selection activeCell="D8" sqref="D8"/>
    </sheetView>
  </sheetViews>
  <sheetFormatPr defaultRowHeight="12.75" x14ac:dyDescent="0.2"/>
  <cols>
    <col min="1" max="1" width="13.42578125" customWidth="1"/>
    <col min="3" max="3" width="14" customWidth="1"/>
    <col min="4" max="4" width="35.28515625" bestFit="1" customWidth="1"/>
    <col min="5" max="5" width="47.85546875" customWidth="1"/>
    <col min="8" max="8" width="18.42578125" customWidth="1"/>
    <col min="9" max="9" width="18.7109375" customWidth="1"/>
    <col min="10" max="10" width="14.85546875" bestFit="1" customWidth="1"/>
    <col min="11" max="11" width="18.5703125" customWidth="1"/>
    <col min="12" max="12" width="13.42578125" bestFit="1" customWidth="1"/>
    <col min="14" max="14" width="12.5703125" customWidth="1"/>
    <col min="15" max="15" width="12.7109375" customWidth="1"/>
    <col min="16" max="16" width="11.42578125" customWidth="1"/>
    <col min="17" max="17" width="14.7109375" customWidth="1"/>
    <col min="18" max="18" width="11.5703125" customWidth="1"/>
    <col min="19" max="19" width="13.5703125" customWidth="1"/>
  </cols>
  <sheetData>
    <row r="1" spans="1:19" x14ac:dyDescent="0.2">
      <c r="A1" s="93" t="s">
        <v>125</v>
      </c>
    </row>
    <row r="2" spans="1:19" x14ac:dyDescent="0.2">
      <c r="A2" s="93"/>
    </row>
    <row r="3" spans="1:19" x14ac:dyDescent="0.2">
      <c r="B3" s="73" t="s">
        <v>119</v>
      </c>
      <c r="C3" s="74" t="s">
        <v>120</v>
      </c>
    </row>
    <row r="4" spans="1:19" x14ac:dyDescent="0.2">
      <c r="B4" s="47"/>
      <c r="C4" s="74" t="s">
        <v>121</v>
      </c>
    </row>
    <row r="6" spans="1:19" ht="38.25" x14ac:dyDescent="0.2">
      <c r="A6" s="22" t="s">
        <v>122</v>
      </c>
      <c r="B6" s="27" t="s">
        <v>59</v>
      </c>
      <c r="C6" s="27" t="s">
        <v>58</v>
      </c>
      <c r="D6" s="27" t="s">
        <v>57</v>
      </c>
      <c r="E6" s="26" t="s">
        <v>56</v>
      </c>
      <c r="F6" s="52" t="s">
        <v>55</v>
      </c>
      <c r="G6" s="50" t="s">
        <v>88</v>
      </c>
      <c r="H6" s="23" t="s">
        <v>115</v>
      </c>
      <c r="I6" s="23" t="s">
        <v>54</v>
      </c>
      <c r="J6" s="25" t="s">
        <v>71</v>
      </c>
      <c r="K6" s="24" t="s">
        <v>70</v>
      </c>
      <c r="L6" s="23" t="s">
        <v>72</v>
      </c>
      <c r="M6" s="23" t="s">
        <v>69</v>
      </c>
      <c r="N6" s="22" t="s">
        <v>68</v>
      </c>
      <c r="O6" s="22" t="s">
        <v>64</v>
      </c>
      <c r="P6" s="22" t="s">
        <v>67</v>
      </c>
      <c r="Q6" s="22" t="s">
        <v>65</v>
      </c>
      <c r="R6" s="22" t="s">
        <v>66</v>
      </c>
      <c r="S6" s="22" t="s">
        <v>116</v>
      </c>
    </row>
    <row r="7" spans="1:19" x14ac:dyDescent="0.2">
      <c r="A7" s="75" t="s">
        <v>118</v>
      </c>
      <c r="B7" s="75">
        <v>3</v>
      </c>
      <c r="C7" s="76" t="s">
        <v>92</v>
      </c>
      <c r="D7" s="76" t="s">
        <v>94</v>
      </c>
      <c r="E7" s="76" t="s">
        <v>93</v>
      </c>
      <c r="F7" s="77" t="s">
        <v>10</v>
      </c>
      <c r="G7" s="78">
        <v>1.01269841269841</v>
      </c>
      <c r="H7" s="79">
        <v>8523671</v>
      </c>
      <c r="I7" s="79">
        <v>9019671</v>
      </c>
      <c r="J7" s="79">
        <v>8523671</v>
      </c>
      <c r="K7" s="79">
        <v>28130.93</v>
      </c>
      <c r="L7" s="79">
        <v>496000</v>
      </c>
      <c r="M7" s="80">
        <v>5.5E-2</v>
      </c>
      <c r="N7" s="81">
        <v>1025</v>
      </c>
      <c r="O7" s="82">
        <v>722</v>
      </c>
      <c r="P7" s="77">
        <v>303</v>
      </c>
      <c r="Q7" s="77">
        <v>292</v>
      </c>
      <c r="R7" s="77">
        <v>11</v>
      </c>
      <c r="S7" s="75" t="s">
        <v>117</v>
      </c>
    </row>
    <row r="8" spans="1:19" ht="15" x14ac:dyDescent="0.25">
      <c r="A8" s="72" t="s">
        <v>118</v>
      </c>
      <c r="B8" s="72">
        <v>1</v>
      </c>
      <c r="C8" s="63" t="s">
        <v>9</v>
      </c>
      <c r="D8" s="63" t="s">
        <v>8</v>
      </c>
      <c r="E8" s="63" t="s">
        <v>7</v>
      </c>
      <c r="F8" s="69" t="s">
        <v>3</v>
      </c>
      <c r="G8" s="66">
        <v>1.0017543859649123</v>
      </c>
      <c r="H8" s="64">
        <v>2527975.69</v>
      </c>
      <c r="I8" s="64">
        <v>3421675.69</v>
      </c>
      <c r="J8" s="64">
        <v>2527975.69</v>
      </c>
      <c r="K8" s="64">
        <v>1319.4</v>
      </c>
      <c r="L8" s="64">
        <v>893700</v>
      </c>
      <c r="M8" s="65">
        <v>0.26119999999999999</v>
      </c>
      <c r="N8" s="83">
        <v>1924</v>
      </c>
      <c r="O8" s="83">
        <v>8</v>
      </c>
      <c r="P8" s="69">
        <v>1916</v>
      </c>
      <c r="Q8" s="69">
        <v>544</v>
      </c>
      <c r="R8" s="69">
        <v>1372</v>
      </c>
      <c r="S8" s="72" t="s">
        <v>118</v>
      </c>
    </row>
    <row r="9" spans="1:19" x14ac:dyDescent="0.2">
      <c r="A9" s="72" t="s">
        <v>118</v>
      </c>
      <c r="B9" s="72">
        <v>2</v>
      </c>
      <c r="C9" s="63" t="s">
        <v>95</v>
      </c>
      <c r="D9" s="63" t="s">
        <v>97</v>
      </c>
      <c r="E9" s="63" t="s">
        <v>96</v>
      </c>
      <c r="F9" s="69" t="s">
        <v>10</v>
      </c>
      <c r="G9" s="67">
        <v>0.99365079365079367</v>
      </c>
      <c r="H9" s="64">
        <v>11810000</v>
      </c>
      <c r="I9" s="64">
        <v>11810000</v>
      </c>
      <c r="J9" s="64">
        <v>11810000</v>
      </c>
      <c r="K9" s="64">
        <v>11833.67</v>
      </c>
      <c r="L9" s="63" t="s">
        <v>98</v>
      </c>
      <c r="M9" s="65">
        <v>0</v>
      </c>
      <c r="N9" s="83">
        <v>1013</v>
      </c>
      <c r="O9" s="83">
        <v>15</v>
      </c>
      <c r="P9" s="69">
        <v>998</v>
      </c>
      <c r="Q9" s="69">
        <v>718</v>
      </c>
      <c r="R9" s="69">
        <v>280</v>
      </c>
      <c r="S9" s="72" t="s">
        <v>118</v>
      </c>
    </row>
    <row r="10" spans="1:19" ht="15" x14ac:dyDescent="0.25">
      <c r="A10" s="75" t="s">
        <v>117</v>
      </c>
      <c r="B10" s="75">
        <v>2</v>
      </c>
      <c r="C10" s="76" t="s">
        <v>99</v>
      </c>
      <c r="D10" s="76" t="s">
        <v>101</v>
      </c>
      <c r="E10" s="76" t="s">
        <v>100</v>
      </c>
      <c r="F10" s="77" t="s">
        <v>10</v>
      </c>
      <c r="G10" s="84">
        <v>0.98412698412698407</v>
      </c>
      <c r="H10" s="79">
        <v>22500000</v>
      </c>
      <c r="I10" s="79">
        <v>30000000</v>
      </c>
      <c r="J10" s="79">
        <v>22500000</v>
      </c>
      <c r="K10" s="79">
        <v>13368.98</v>
      </c>
      <c r="L10" s="79">
        <v>7500000</v>
      </c>
      <c r="M10" s="80">
        <v>0.25</v>
      </c>
      <c r="N10" s="81">
        <v>1690</v>
      </c>
      <c r="O10" s="81">
        <v>7</v>
      </c>
      <c r="P10" s="77">
        <v>1683</v>
      </c>
      <c r="Q10" s="77">
        <v>1665</v>
      </c>
      <c r="R10" s="77">
        <v>18</v>
      </c>
      <c r="S10" s="75" t="s">
        <v>117</v>
      </c>
    </row>
    <row r="11" spans="1:19" ht="15" x14ac:dyDescent="0.25">
      <c r="A11" s="70" t="s">
        <v>118</v>
      </c>
      <c r="B11" s="70">
        <v>3</v>
      </c>
      <c r="C11" s="59" t="s">
        <v>102</v>
      </c>
      <c r="D11" s="59" t="s">
        <v>52</v>
      </c>
      <c r="E11" s="59" t="s">
        <v>103</v>
      </c>
      <c r="F11" s="71" t="s">
        <v>10</v>
      </c>
      <c r="G11" s="61">
        <v>0.973015873015873</v>
      </c>
      <c r="H11" s="58">
        <v>3399544</v>
      </c>
      <c r="I11" s="58">
        <v>4999544</v>
      </c>
      <c r="J11" s="58">
        <v>3399544</v>
      </c>
      <c r="K11" s="58">
        <v>14283.8</v>
      </c>
      <c r="L11" s="58">
        <v>1600000</v>
      </c>
      <c r="M11" s="60">
        <v>0.32</v>
      </c>
      <c r="N11" s="68">
        <v>238</v>
      </c>
      <c r="O11" s="68">
        <v>0</v>
      </c>
      <c r="P11" s="71">
        <v>238</v>
      </c>
      <c r="Q11" s="71">
        <v>48</v>
      </c>
      <c r="R11" s="71">
        <v>190</v>
      </c>
      <c r="S11" s="70" t="s">
        <v>118</v>
      </c>
    </row>
    <row r="12" spans="1:19" x14ac:dyDescent="0.2">
      <c r="A12" s="85" t="s">
        <v>117</v>
      </c>
      <c r="B12" s="85">
        <v>1</v>
      </c>
      <c r="C12" s="86" t="s">
        <v>104</v>
      </c>
      <c r="D12" s="86" t="s">
        <v>106</v>
      </c>
      <c r="E12" s="86" t="s">
        <v>105</v>
      </c>
      <c r="F12" s="87" t="s">
        <v>3</v>
      </c>
      <c r="G12" s="88">
        <v>0.96842105263157896</v>
      </c>
      <c r="H12" s="89">
        <v>4035695.17</v>
      </c>
      <c r="I12" s="89">
        <v>4916091.67</v>
      </c>
      <c r="J12" s="89">
        <v>4035695.17</v>
      </c>
      <c r="K12" s="89">
        <v>6208.76</v>
      </c>
      <c r="L12" s="89">
        <v>880396.5</v>
      </c>
      <c r="M12" s="90">
        <v>0.17910000000000001</v>
      </c>
      <c r="N12" s="91">
        <v>650</v>
      </c>
      <c r="O12" s="91">
        <v>0</v>
      </c>
      <c r="P12" s="87">
        <v>650</v>
      </c>
      <c r="Q12" s="87">
        <v>553</v>
      </c>
      <c r="R12" s="87">
        <v>97</v>
      </c>
      <c r="S12" s="85" t="s">
        <v>118</v>
      </c>
    </row>
    <row r="13" spans="1:19" x14ac:dyDescent="0.2">
      <c r="A13" s="70" t="s">
        <v>118</v>
      </c>
      <c r="B13" s="70">
        <v>2</v>
      </c>
      <c r="C13" s="59" t="s">
        <v>107</v>
      </c>
      <c r="D13" s="59" t="s">
        <v>109</v>
      </c>
      <c r="E13" s="59" t="s">
        <v>108</v>
      </c>
      <c r="F13" s="71" t="s">
        <v>3</v>
      </c>
      <c r="G13" s="62">
        <v>0.96666666666666667</v>
      </c>
      <c r="H13" s="58">
        <v>4966000</v>
      </c>
      <c r="I13" s="58">
        <v>6117863</v>
      </c>
      <c r="J13" s="58">
        <v>4966000</v>
      </c>
      <c r="K13" s="58">
        <v>3831.79</v>
      </c>
      <c r="L13" s="58">
        <v>1151863</v>
      </c>
      <c r="M13" s="60">
        <v>0.1883</v>
      </c>
      <c r="N13" s="68">
        <v>1307</v>
      </c>
      <c r="O13" s="68">
        <v>11</v>
      </c>
      <c r="P13" s="71">
        <v>1296</v>
      </c>
      <c r="Q13" s="71">
        <v>1283</v>
      </c>
      <c r="R13" s="71">
        <v>13</v>
      </c>
      <c r="S13" s="70" t="s">
        <v>117</v>
      </c>
    </row>
    <row r="14" spans="1:19" ht="15" x14ac:dyDescent="0.25">
      <c r="A14" s="70" t="s">
        <v>118</v>
      </c>
      <c r="B14" s="70">
        <v>2</v>
      </c>
      <c r="C14" s="59" t="s">
        <v>110</v>
      </c>
      <c r="D14" s="59" t="s">
        <v>112</v>
      </c>
      <c r="E14" s="59" t="s">
        <v>111</v>
      </c>
      <c r="F14" s="71" t="s">
        <v>3</v>
      </c>
      <c r="G14" s="61">
        <v>0.96666666666666667</v>
      </c>
      <c r="H14" s="58">
        <v>4382034</v>
      </c>
      <c r="I14" s="58">
        <v>6540350</v>
      </c>
      <c r="J14" s="58">
        <v>4382034</v>
      </c>
      <c r="K14" s="58">
        <v>9484.92</v>
      </c>
      <c r="L14" s="58">
        <v>2158316</v>
      </c>
      <c r="M14" s="60">
        <v>0.33</v>
      </c>
      <c r="N14" s="68">
        <v>669</v>
      </c>
      <c r="O14" s="68">
        <v>207</v>
      </c>
      <c r="P14" s="71">
        <v>462</v>
      </c>
      <c r="Q14" s="71">
        <v>339</v>
      </c>
      <c r="R14" s="71">
        <v>123</v>
      </c>
      <c r="S14" s="70" t="s">
        <v>118</v>
      </c>
    </row>
    <row r="15" spans="1:19" x14ac:dyDescent="0.2">
      <c r="A15" s="85" t="s">
        <v>117</v>
      </c>
      <c r="B15" s="85">
        <v>2</v>
      </c>
      <c r="C15" s="86" t="s">
        <v>113</v>
      </c>
      <c r="D15" s="86" t="s">
        <v>109</v>
      </c>
      <c r="E15" s="86" t="s">
        <v>114</v>
      </c>
      <c r="F15" s="87" t="s">
        <v>3</v>
      </c>
      <c r="G15" s="88">
        <v>0.96140350877192982</v>
      </c>
      <c r="H15" s="89">
        <v>3422512</v>
      </c>
      <c r="I15" s="89">
        <v>4862283</v>
      </c>
      <c r="J15" s="89">
        <v>3422512</v>
      </c>
      <c r="K15" s="89">
        <v>2290.84</v>
      </c>
      <c r="L15" s="89">
        <v>1439771</v>
      </c>
      <c r="M15" s="90">
        <v>0.29609999999999997</v>
      </c>
      <c r="N15" s="91">
        <v>1547</v>
      </c>
      <c r="O15" s="91">
        <v>53</v>
      </c>
      <c r="P15" s="87">
        <v>1494</v>
      </c>
      <c r="Q15" s="87">
        <v>1480</v>
      </c>
      <c r="R15" s="87">
        <v>14</v>
      </c>
      <c r="S15" s="85"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TAP Summary</vt:lpstr>
      <vt:lpstr>Next Highest Scoring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Malcomb</dc:creator>
  <cp:lastModifiedBy>Alexis Malcomb</cp:lastModifiedBy>
  <dcterms:created xsi:type="dcterms:W3CDTF">2023-11-16T20:41:15Z</dcterms:created>
  <dcterms:modified xsi:type="dcterms:W3CDTF">2023-11-20T23:49:29Z</dcterms:modified>
</cp:coreProperties>
</file>