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M:\Linda\ITC REPORT\"/>
    </mc:Choice>
  </mc:AlternateContent>
  <xr:revisionPtr revIDLastSave="0" documentId="10_ncr:100000_{78D9A4CE-BC94-4851-9F60-660D2E023167}" xr6:coauthVersionLast="31" xr6:coauthVersionMax="31" xr10:uidLastSave="{00000000-0000-0000-0000-000000000000}"/>
  <bookViews>
    <workbookView xWindow="0" yWindow="0" windowWidth="25200" windowHeight="12570" xr2:uid="{00000000-000D-0000-FFFF-FFFF00000000}"/>
  </bookViews>
  <sheets>
    <sheet name="Overall Coll %" sheetId="4" r:id="rId1"/>
    <sheet name="Monthly Collections" sheetId="2" r:id="rId2"/>
    <sheet name="FY12-FY19 Collections" sheetId="1" r:id="rId3"/>
    <sheet name="Sales By Counties" sheetId="8" r:id="rId4"/>
    <sheet name="% Collection by Region" sheetId="3" r:id="rId5"/>
  </sheets>
  <externalReferences>
    <externalReference r:id="rId6"/>
    <externalReference r:id="rId7"/>
  </externalReferences>
  <definedNames>
    <definedName name="_xlnm.Print_Area" localSheetId="0">'Overall Coll %'!$A$1:$I$38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E19" i="4"/>
  <c r="O21" i="3" l="1"/>
  <c r="O29" i="3" s="1"/>
  <c r="M21" i="3"/>
  <c r="M29" i="3" s="1"/>
  <c r="K21" i="3"/>
  <c r="K29" i="3" s="1"/>
  <c r="I21" i="3"/>
  <c r="I29" i="3" s="1"/>
  <c r="I31" i="3" s="1"/>
  <c r="G21" i="3"/>
  <c r="G29" i="3" s="1"/>
  <c r="E21" i="3"/>
  <c r="E29" i="3" s="1"/>
  <c r="C21" i="3"/>
  <c r="O19" i="3"/>
  <c r="O27" i="3" s="1"/>
  <c r="M19" i="3"/>
  <c r="M27" i="3" s="1"/>
  <c r="K19" i="3"/>
  <c r="K27" i="3" s="1"/>
  <c r="I19" i="3"/>
  <c r="I27" i="3" s="1"/>
  <c r="G19" i="3"/>
  <c r="G27" i="3" s="1"/>
  <c r="E19" i="3"/>
  <c r="E27" i="3" s="1"/>
  <c r="C19" i="3"/>
  <c r="A14" i="3"/>
  <c r="O12" i="3"/>
  <c r="M12" i="3"/>
  <c r="K12" i="3"/>
  <c r="I12" i="3"/>
  <c r="G12" i="3"/>
  <c r="E12" i="3"/>
  <c r="C12" i="3"/>
  <c r="Q12" i="3" l="1"/>
  <c r="Q21" i="3"/>
  <c r="Q29" i="3" s="1"/>
  <c r="Q19" i="3"/>
  <c r="Q27" i="3" s="1"/>
  <c r="E31" i="3"/>
  <c r="K31" i="3"/>
  <c r="M31" i="3"/>
  <c r="G31" i="3"/>
  <c r="O31" i="3"/>
  <c r="C23" i="3"/>
  <c r="K23" i="3"/>
  <c r="C27" i="3"/>
  <c r="C29" i="3"/>
  <c r="C31" i="3" s="1"/>
  <c r="E23" i="3"/>
  <c r="M23" i="3"/>
  <c r="G23" i="3"/>
  <c r="O23" i="3"/>
  <c r="I23" i="3"/>
  <c r="Q31" i="3" l="1"/>
  <c r="Q23" i="3"/>
  <c r="BG68" i="8" l="1"/>
  <c r="BH68" i="8"/>
  <c r="BH63" i="8" l="1"/>
  <c r="BH56" i="8"/>
  <c r="BH48" i="8"/>
  <c r="BH39" i="8"/>
  <c r="BH30" i="8"/>
  <c r="BH18" i="8"/>
  <c r="BH11" i="8"/>
  <c r="BH65" i="8" l="1"/>
  <c r="I121" i="1"/>
  <c r="H120" i="1"/>
  <c r="G120" i="1"/>
  <c r="F120" i="1"/>
  <c r="F121" i="1" s="1"/>
  <c r="E120" i="1"/>
  <c r="D120" i="1"/>
  <c r="C120" i="1"/>
  <c r="B120" i="1"/>
  <c r="B121" i="1" s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0" i="1"/>
  <c r="J101" i="1"/>
  <c r="J102" i="1"/>
  <c r="J103" i="1"/>
  <c r="J104" i="1"/>
  <c r="B105" i="1"/>
  <c r="C105" i="1"/>
  <c r="D105" i="1"/>
  <c r="E105" i="1"/>
  <c r="F105" i="1"/>
  <c r="G105" i="1"/>
  <c r="H105" i="1"/>
  <c r="I106" i="1"/>
  <c r="G121" i="1" l="1"/>
  <c r="D121" i="1"/>
  <c r="H121" i="1"/>
  <c r="E121" i="1"/>
  <c r="J120" i="1"/>
  <c r="J121" i="1" s="1"/>
  <c r="C121" i="1"/>
  <c r="J105" i="1"/>
  <c r="K31" i="4"/>
  <c r="K29" i="4"/>
  <c r="K27" i="4"/>
  <c r="K25" i="4"/>
  <c r="K23" i="4"/>
  <c r="K21" i="4"/>
  <c r="K19" i="4"/>
  <c r="K17" i="4"/>
  <c r="K15" i="4"/>
  <c r="K13" i="4"/>
  <c r="K11" i="4"/>
  <c r="K9" i="4"/>
  <c r="C35" i="4"/>
  <c r="C31" i="4"/>
  <c r="C33" i="4" s="1"/>
  <c r="C38" i="4" l="1"/>
  <c r="K38" i="4" s="1"/>
  <c r="BM63" i="8"/>
  <c r="BM56" i="8"/>
  <c r="BM48" i="8"/>
  <c r="BM39" i="8"/>
  <c r="BM30" i="8"/>
  <c r="BM18" i="8"/>
  <c r="BM11" i="8"/>
  <c r="BL63" i="8"/>
  <c r="BL56" i="8"/>
  <c r="BL48" i="8"/>
  <c r="BL39" i="8"/>
  <c r="BL30" i="8"/>
  <c r="BL18" i="8"/>
  <c r="BL11" i="8"/>
  <c r="BK63" i="8"/>
  <c r="BK56" i="8"/>
  <c r="BK48" i="8"/>
  <c r="BK39" i="8"/>
  <c r="BK30" i="8"/>
  <c r="BK18" i="8"/>
  <c r="BK11" i="8"/>
  <c r="BJ63" i="8"/>
  <c r="BJ56" i="8"/>
  <c r="BJ48" i="8"/>
  <c r="BJ39" i="8"/>
  <c r="BJ30" i="8"/>
  <c r="BJ18" i="8"/>
  <c r="BJ11" i="8"/>
  <c r="BI63" i="8"/>
  <c r="BI56" i="8"/>
  <c r="BI48" i="8"/>
  <c r="BI39" i="8"/>
  <c r="BI30" i="8"/>
  <c r="BI18" i="8"/>
  <c r="BI11" i="8"/>
  <c r="BB63" i="8"/>
  <c r="BA63" i="8"/>
  <c r="BB56" i="8"/>
  <c r="BA56" i="8"/>
  <c r="BB48" i="8"/>
  <c r="BA48" i="8"/>
  <c r="BB39" i="8"/>
  <c r="BA39" i="8"/>
  <c r="BB30" i="8"/>
  <c r="BA30" i="8"/>
  <c r="BB18" i="8"/>
  <c r="BA18" i="8"/>
  <c r="BB11" i="8"/>
  <c r="BA11" i="8"/>
  <c r="BI65" i="8" l="1"/>
  <c r="BI68" i="8" s="1"/>
  <c r="BM65" i="8"/>
  <c r="BM68" i="8" s="1"/>
  <c r="BL65" i="8"/>
  <c r="BL68" i="8" s="1"/>
  <c r="BK65" i="8"/>
  <c r="BK68" i="8" s="1"/>
  <c r="BJ65" i="8"/>
  <c r="BJ68" i="8" s="1"/>
  <c r="BA65" i="8"/>
  <c r="BA68" i="8" s="1"/>
  <c r="BB65" i="8"/>
  <c r="BB68" i="8" s="1"/>
  <c r="O10" i="3" l="1"/>
  <c r="O14" i="3" s="1"/>
  <c r="M10" i="3"/>
  <c r="M14" i="3" s="1"/>
  <c r="K10" i="3"/>
  <c r="K14" i="3" s="1"/>
  <c r="I10" i="3"/>
  <c r="I14" i="3" s="1"/>
  <c r="G10" i="3"/>
  <c r="G14" i="3" s="1"/>
  <c r="E10" i="3"/>
  <c r="E14" i="3" s="1"/>
  <c r="C10" i="3"/>
  <c r="C14" i="3" s="1"/>
  <c r="Q10" i="3" l="1"/>
  <c r="Q14" i="3" s="1"/>
  <c r="J94" i="1"/>
  <c r="J95" i="1"/>
  <c r="J96" i="1"/>
  <c r="J97" i="1"/>
  <c r="J98" i="1"/>
  <c r="J99" i="1"/>
  <c r="J93" i="1"/>
  <c r="J88" i="1" l="1"/>
  <c r="J87" i="1" l="1"/>
  <c r="J86" i="1" l="1"/>
  <c r="J85" i="1" l="1"/>
  <c r="AY63" i="8" l="1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63" i="8"/>
  <c r="AD63" i="8"/>
  <c r="AE56" i="8"/>
  <c r="AD56" i="8"/>
  <c r="AE48" i="8"/>
  <c r="AD48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Y65" i="8" l="1"/>
  <c r="AY68" i="8" s="1"/>
  <c r="AX65" i="8"/>
  <c r="AX68" i="8" s="1"/>
  <c r="AW65" i="8"/>
  <c r="AW68" i="8" s="1"/>
  <c r="AV65" i="8"/>
  <c r="AV68" i="8" s="1"/>
  <c r="AU65" i="8"/>
  <c r="AU68" i="8" s="1"/>
  <c r="AT65" i="8"/>
  <c r="AT68" i="8" s="1"/>
  <c r="AS65" i="8"/>
  <c r="AS68" i="8" s="1"/>
  <c r="AR65" i="8"/>
  <c r="AR68" i="8" s="1"/>
  <c r="AQ65" i="8"/>
  <c r="AQ68" i="8" s="1"/>
  <c r="AP65" i="8"/>
  <c r="AP68" i="8" s="1"/>
  <c r="AO65" i="8"/>
  <c r="AO68" i="8" s="1"/>
  <c r="AN65" i="8"/>
  <c r="AN68" i="8" s="1"/>
  <c r="AL65" i="8"/>
  <c r="AL68" i="8" s="1"/>
  <c r="AM65" i="8"/>
  <c r="AM68" i="8" s="1"/>
  <c r="AJ65" i="8"/>
  <c r="AJ68" i="8" s="1"/>
  <c r="AK65" i="8"/>
  <c r="AK68" i="8" s="1"/>
  <c r="AI65" i="8"/>
  <c r="AI68" i="8" s="1"/>
  <c r="AH65" i="8"/>
  <c r="AH68" i="8" s="1"/>
  <c r="AF65" i="8"/>
  <c r="AF68" i="8" s="1"/>
  <c r="AG65" i="8"/>
  <c r="AG68" i="8" s="1"/>
  <c r="AE65" i="8"/>
  <c r="AE68" i="8" s="1"/>
  <c r="AD65" i="8"/>
  <c r="AD68" i="8" s="1"/>
  <c r="AC63" i="8"/>
  <c r="AB63" i="8"/>
  <c r="AC56" i="8"/>
  <c r="AB56" i="8"/>
  <c r="AC48" i="8"/>
  <c r="AB48" i="8"/>
  <c r="AC39" i="8"/>
  <c r="AB39" i="8"/>
  <c r="AC30" i="8"/>
  <c r="AB30" i="8"/>
  <c r="AC18" i="8"/>
  <c r="AB18" i="8"/>
  <c r="AC11" i="8"/>
  <c r="AB11" i="8"/>
  <c r="J84" i="1"/>
  <c r="AB65" i="8" l="1"/>
  <c r="AB68" i="8" s="1"/>
  <c r="AC65" i="8"/>
  <c r="AC68" i="8" s="1"/>
  <c r="J83" i="1"/>
  <c r="J81" i="1" l="1"/>
  <c r="Y63" i="8" l="1"/>
  <c r="W63" i="8"/>
  <c r="U63" i="8"/>
  <c r="Y56" i="8"/>
  <c r="W56" i="8"/>
  <c r="U56" i="8"/>
  <c r="Y48" i="8"/>
  <c r="W48" i="8"/>
  <c r="U48" i="8"/>
  <c r="Y39" i="8"/>
  <c r="W39" i="8"/>
  <c r="U39" i="8"/>
  <c r="Y30" i="8"/>
  <c r="W30" i="8"/>
  <c r="U30" i="8"/>
  <c r="Y18" i="8"/>
  <c r="Y11" i="8"/>
  <c r="W18" i="8"/>
  <c r="U18" i="8"/>
  <c r="U11" i="8"/>
  <c r="W11" i="8"/>
  <c r="V39" i="8"/>
  <c r="S63" i="8"/>
  <c r="S56" i="8"/>
  <c r="S48" i="8"/>
  <c r="T39" i="8"/>
  <c r="S39" i="8"/>
  <c r="S30" i="8"/>
  <c r="S18" i="8"/>
  <c r="S11" i="8"/>
  <c r="J80" i="1"/>
  <c r="Y65" i="8" l="1"/>
  <c r="Y68" i="8" s="1"/>
  <c r="W65" i="8"/>
  <c r="W68" i="8" s="1"/>
  <c r="S65" i="8"/>
  <c r="S68" i="8" s="1"/>
  <c r="U65" i="8"/>
  <c r="U68" i="8" s="1"/>
  <c r="Q63" i="8" l="1"/>
  <c r="Q56" i="8"/>
  <c r="Q48" i="8"/>
  <c r="Q39" i="8"/>
  <c r="R39" i="8"/>
  <c r="Q30" i="8"/>
  <c r="Q18" i="8"/>
  <c r="Q11" i="8"/>
  <c r="J79" i="1"/>
  <c r="Q65" i="8" l="1"/>
  <c r="Q68" i="8" s="1"/>
  <c r="O63" i="8"/>
  <c r="O56" i="8"/>
  <c r="O48" i="8"/>
  <c r="O39" i="8"/>
  <c r="O30" i="8"/>
  <c r="O18" i="8"/>
  <c r="O11" i="8"/>
  <c r="I8" i="2"/>
  <c r="J78" i="1" l="1"/>
  <c r="O65" i="8"/>
  <c r="O68" i="8" s="1"/>
  <c r="Z63" i="8"/>
  <c r="X63" i="8"/>
  <c r="V63" i="8"/>
  <c r="T63" i="8"/>
  <c r="R63" i="8"/>
  <c r="P63" i="8"/>
  <c r="N63" i="8"/>
  <c r="M63" i="8"/>
  <c r="L63" i="8"/>
  <c r="K63" i="8"/>
  <c r="J63" i="8"/>
  <c r="I63" i="8"/>
  <c r="H63" i="8"/>
  <c r="G63" i="8"/>
  <c r="F63" i="8"/>
  <c r="E63" i="8"/>
  <c r="D63" i="8"/>
  <c r="C63" i="8"/>
  <c r="Z56" i="8"/>
  <c r="X56" i="8"/>
  <c r="V56" i="8"/>
  <c r="T56" i="8"/>
  <c r="R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Z48" i="8"/>
  <c r="X48" i="8"/>
  <c r="V48" i="8"/>
  <c r="T48" i="8"/>
  <c r="R48" i="8"/>
  <c r="P48" i="8"/>
  <c r="N48" i="8"/>
  <c r="M48" i="8"/>
  <c r="L48" i="8"/>
  <c r="K48" i="8"/>
  <c r="J48" i="8"/>
  <c r="I48" i="8"/>
  <c r="H48" i="8"/>
  <c r="G48" i="8"/>
  <c r="F48" i="8"/>
  <c r="E48" i="8"/>
  <c r="D48" i="8"/>
  <c r="C48" i="8"/>
  <c r="Z39" i="8"/>
  <c r="X39" i="8"/>
  <c r="P39" i="8"/>
  <c r="N39" i="8"/>
  <c r="M39" i="8"/>
  <c r="L39" i="8"/>
  <c r="K39" i="8"/>
  <c r="J39" i="8"/>
  <c r="I39" i="8"/>
  <c r="H39" i="8"/>
  <c r="G39" i="8"/>
  <c r="F39" i="8"/>
  <c r="E39" i="8"/>
  <c r="D39" i="8"/>
  <c r="C39" i="8"/>
  <c r="Z30" i="8"/>
  <c r="X30" i="8"/>
  <c r="V30" i="8"/>
  <c r="T30" i="8"/>
  <c r="R30" i="8"/>
  <c r="P30" i="8"/>
  <c r="N30" i="8"/>
  <c r="M30" i="8"/>
  <c r="L30" i="8"/>
  <c r="K30" i="8"/>
  <c r="J30" i="8"/>
  <c r="I30" i="8"/>
  <c r="H30" i="8"/>
  <c r="G30" i="8"/>
  <c r="F30" i="8"/>
  <c r="E30" i="8"/>
  <c r="D30" i="8"/>
  <c r="C30" i="8"/>
  <c r="Z18" i="8"/>
  <c r="X18" i="8"/>
  <c r="V18" i="8"/>
  <c r="T18" i="8"/>
  <c r="R18" i="8"/>
  <c r="P18" i="8"/>
  <c r="N18" i="8"/>
  <c r="M18" i="8"/>
  <c r="L18" i="8"/>
  <c r="K18" i="8"/>
  <c r="J18" i="8"/>
  <c r="I18" i="8"/>
  <c r="H18" i="8"/>
  <c r="G18" i="8"/>
  <c r="F18" i="8"/>
  <c r="E18" i="8"/>
  <c r="D18" i="8"/>
  <c r="C18" i="8"/>
  <c r="Z11" i="8"/>
  <c r="X11" i="8"/>
  <c r="V11" i="8"/>
  <c r="T11" i="8"/>
  <c r="R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Z65" i="8" l="1"/>
  <c r="Z68" i="8" s="1"/>
  <c r="E65" i="8"/>
  <c r="E68" i="8" s="1"/>
  <c r="I65" i="8"/>
  <c r="I68" i="8" s="1"/>
  <c r="M65" i="8"/>
  <c r="M68" i="8" s="1"/>
  <c r="C65" i="8"/>
  <c r="C68" i="8" s="1"/>
  <c r="G65" i="8"/>
  <c r="G68" i="8" s="1"/>
  <c r="K65" i="8"/>
  <c r="K68" i="8" s="1"/>
  <c r="R65" i="8"/>
  <c r="R68" i="8" s="1"/>
  <c r="F65" i="8"/>
  <c r="F68" i="8" s="1"/>
  <c r="J65" i="8"/>
  <c r="J68" i="8" s="1"/>
  <c r="N65" i="8"/>
  <c r="N68" i="8" s="1"/>
  <c r="V65" i="8"/>
  <c r="V68" i="8" s="1"/>
  <c r="D65" i="8"/>
  <c r="D68" i="8" s="1"/>
  <c r="H65" i="8"/>
  <c r="H68" i="8" s="1"/>
  <c r="L65" i="8"/>
  <c r="L68" i="8" s="1"/>
  <c r="X65" i="8"/>
  <c r="X68" i="8" s="1"/>
  <c r="T65" i="8"/>
  <c r="T68" i="8" s="1"/>
  <c r="P65" i="8"/>
  <c r="P68" i="8" s="1"/>
  <c r="I91" i="1"/>
  <c r="H90" i="1"/>
  <c r="H106" i="1" s="1"/>
  <c r="G90" i="1"/>
  <c r="G106" i="1" s="1"/>
  <c r="F90" i="1"/>
  <c r="F106" i="1" s="1"/>
  <c r="E90" i="1"/>
  <c r="E106" i="1" s="1"/>
  <c r="D90" i="1"/>
  <c r="D106" i="1" s="1"/>
  <c r="C90" i="1"/>
  <c r="C106" i="1" s="1"/>
  <c r="B90" i="1"/>
  <c r="B106" i="1" s="1"/>
  <c r="J89" i="1"/>
  <c r="J82" i="1"/>
  <c r="J90" i="1" l="1"/>
  <c r="J106" i="1" s="1"/>
  <c r="J74" i="1" l="1"/>
  <c r="G31" i="4" l="1"/>
  <c r="J73" i="1" l="1"/>
  <c r="G29" i="4" l="1"/>
  <c r="J72" i="1" l="1"/>
  <c r="G27" i="4" l="1"/>
  <c r="J63" i="1" l="1"/>
  <c r="J64" i="1"/>
  <c r="J65" i="1"/>
  <c r="J66" i="1"/>
  <c r="J67" i="1"/>
  <c r="J68" i="1"/>
  <c r="J69" i="1"/>
  <c r="J71" i="1"/>
  <c r="J70" i="1" l="1"/>
  <c r="G25" i="4"/>
  <c r="E33" i="4" l="1"/>
  <c r="M31" i="4"/>
  <c r="M29" i="4"/>
  <c r="M27" i="4"/>
  <c r="M25" i="4"/>
  <c r="M23" i="4"/>
  <c r="G23" i="4"/>
  <c r="M21" i="4"/>
  <c r="G21" i="4"/>
  <c r="M19" i="4"/>
  <c r="G19" i="4"/>
  <c r="M17" i="4"/>
  <c r="G17" i="4"/>
  <c r="M15" i="4"/>
  <c r="G15" i="4"/>
  <c r="M13" i="4"/>
  <c r="G13" i="4"/>
  <c r="M11" i="4"/>
  <c r="G11" i="4"/>
  <c r="M9" i="4"/>
  <c r="G9" i="4"/>
  <c r="H21" i="2"/>
  <c r="G21" i="2"/>
  <c r="F21" i="2"/>
  <c r="E21" i="2"/>
  <c r="D21" i="2"/>
  <c r="C21" i="2"/>
  <c r="B21" i="2"/>
  <c r="I19" i="2"/>
  <c r="I18" i="2"/>
  <c r="I17" i="2"/>
  <c r="I16" i="2"/>
  <c r="I15" i="2"/>
  <c r="I14" i="2"/>
  <c r="I13" i="2"/>
  <c r="I12" i="2"/>
  <c r="I11" i="2"/>
  <c r="I10" i="2"/>
  <c r="I9" i="2"/>
  <c r="H60" i="1"/>
  <c r="G60" i="1"/>
  <c r="F60" i="1"/>
  <c r="E60" i="1"/>
  <c r="D60" i="1"/>
  <c r="C60" i="1"/>
  <c r="B60" i="1"/>
  <c r="J59" i="1"/>
  <c r="J52" i="1"/>
  <c r="H45" i="1"/>
  <c r="G45" i="1"/>
  <c r="F45" i="1"/>
  <c r="E45" i="1"/>
  <c r="D45" i="1"/>
  <c r="C45" i="1"/>
  <c r="B45" i="1"/>
  <c r="J43" i="1"/>
  <c r="J42" i="1"/>
  <c r="J41" i="1"/>
  <c r="J40" i="1"/>
  <c r="J39" i="1"/>
  <c r="J31" i="1"/>
  <c r="H31" i="1"/>
  <c r="G31" i="1"/>
  <c r="F31" i="1"/>
  <c r="E31" i="1"/>
  <c r="D31" i="1"/>
  <c r="C31" i="1"/>
  <c r="B31" i="1"/>
  <c r="J17" i="1"/>
  <c r="H17" i="1"/>
  <c r="G17" i="1"/>
  <c r="F17" i="1"/>
  <c r="E17" i="1"/>
  <c r="D17" i="1"/>
  <c r="C17" i="1"/>
  <c r="B17" i="1"/>
  <c r="H75" i="1"/>
  <c r="H91" i="1" s="1"/>
  <c r="G75" i="1"/>
  <c r="G91" i="1" s="1"/>
  <c r="F75" i="1"/>
  <c r="F91" i="1" s="1"/>
  <c r="E75" i="1"/>
  <c r="E91" i="1" s="1"/>
  <c r="D75" i="1"/>
  <c r="D91" i="1" s="1"/>
  <c r="C75" i="1"/>
  <c r="C91" i="1" s="1"/>
  <c r="B75" i="1"/>
  <c r="B91" i="1" s="1"/>
  <c r="B46" i="1" l="1"/>
  <c r="F46" i="1"/>
  <c r="E61" i="1"/>
  <c r="E38" i="4"/>
  <c r="I29" i="4"/>
  <c r="I27" i="4"/>
  <c r="I31" i="4"/>
  <c r="I11" i="4"/>
  <c r="I19" i="4"/>
  <c r="I25" i="4"/>
  <c r="G76" i="1"/>
  <c r="D76" i="1"/>
  <c r="C76" i="1"/>
  <c r="J75" i="1"/>
  <c r="J91" i="1" s="1"/>
  <c r="H76" i="1"/>
  <c r="I9" i="4"/>
  <c r="I17" i="4"/>
  <c r="I15" i="4"/>
  <c r="I23" i="4"/>
  <c r="I13" i="4"/>
  <c r="I21" i="4"/>
  <c r="B76" i="1"/>
  <c r="F76" i="1"/>
  <c r="E76" i="1"/>
  <c r="I21" i="2"/>
  <c r="C46" i="1"/>
  <c r="G46" i="1"/>
  <c r="B61" i="1"/>
  <c r="F61" i="1"/>
  <c r="D46" i="1"/>
  <c r="H46" i="1"/>
  <c r="C61" i="1"/>
  <c r="G61" i="1"/>
  <c r="J45" i="1"/>
  <c r="J46" i="1" s="1"/>
  <c r="E46" i="1"/>
  <c r="J60" i="1"/>
  <c r="D61" i="1"/>
  <c r="H61" i="1"/>
  <c r="M38" i="4" l="1"/>
  <c r="J61" i="1"/>
  <c r="J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Debbie Green</author>
  </authors>
  <commentList>
    <comment ref="A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Debbie Green:</t>
        </r>
        <r>
          <rPr>
            <sz val="9"/>
            <color indexed="81"/>
            <rFont val="Tahoma"/>
            <family val="2"/>
          </rPr>
          <t xml:space="preserve">
source:  RR103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Debbie Green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Debbie Green:</t>
        </r>
        <r>
          <rPr>
            <sz val="9"/>
            <color indexed="81"/>
            <rFont val="Tahoma"/>
            <family val="2"/>
          </rPr>
          <t xml:space="preserve">
Information source RR103 reports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Debbie Green</author>
  </authors>
  <commentList>
    <comment ref="A3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Debbie Green:</t>
        </r>
        <r>
          <rPr>
            <sz val="9"/>
            <color indexed="81"/>
            <rFont val="Tahoma"/>
            <family val="2"/>
          </rPr>
          <t xml:space="preserve">
Starting 8/2016 moved to Region 4 from Region 7.  Moved Back need legislator approval.</t>
        </r>
      </text>
    </comment>
    <comment ref="A6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Debbie Green:</t>
        </r>
        <r>
          <rPr>
            <sz val="9"/>
            <color indexed="81"/>
            <rFont val="Tahoma"/>
            <family val="2"/>
          </rPr>
          <t xml:space="preserve">
Starting 8/2016 moved to Region 4.  
Moved back, need legislature approval.</t>
        </r>
      </text>
    </comment>
  </commentList>
</comments>
</file>

<file path=xl/sharedStrings.xml><?xml version="1.0" encoding="utf-8"?>
<sst xmlns="http://schemas.openxmlformats.org/spreadsheetml/2006/main" count="268" uniqueCount="183">
  <si>
    <t>Idaho 2% Lodging Taxes Collected (Monthly)</t>
  </si>
  <si>
    <t>Grand Totals</t>
  </si>
  <si>
    <t>FY15</t>
  </si>
  <si>
    <t>FY14</t>
  </si>
  <si>
    <t>FY13</t>
  </si>
  <si>
    <t>FY12</t>
  </si>
  <si>
    <t>IDAHO DEPARTMENT OF COMMERCE</t>
  </si>
  <si>
    <t>IDAHO TRAVEL COUNCIL</t>
  </si>
  <si>
    <t>REGION I</t>
  </si>
  <si>
    <t>REGION II</t>
  </si>
  <si>
    <t>REGION III</t>
  </si>
  <si>
    <t>REGION IV</t>
  </si>
  <si>
    <t>REGION V</t>
  </si>
  <si>
    <t>REGION VI</t>
  </si>
  <si>
    <t>REGION VII</t>
  </si>
  <si>
    <t>TOTAL</t>
  </si>
  <si>
    <t xml:space="preserve"> </t>
  </si>
  <si>
    <t xml:space="preserve">   REGION VII</t>
  </si>
  <si>
    <t>COLLECTIONS FOR THE MONTH:</t>
  </si>
  <si>
    <t>YEAR-TO-DATE COMPARISON:</t>
  </si>
  <si>
    <t>PROJECTED VS ACTUAL:</t>
  </si>
  <si>
    <t xml:space="preserve">ACTUAL OVER/UNDER PROJECTED </t>
  </si>
  <si>
    <t xml:space="preserve"> COLLECTIONS</t>
  </si>
  <si>
    <t xml:space="preserve">     </t>
  </si>
  <si>
    <t xml:space="preserve">         </t>
  </si>
  <si>
    <t xml:space="preserve">    JULY</t>
  </si>
  <si>
    <t xml:space="preserve">    AUGUST</t>
  </si>
  <si>
    <t xml:space="preserve">    SEPTEMBER</t>
  </si>
  <si>
    <t xml:space="preserve">    OCTOBER</t>
  </si>
  <si>
    <t xml:space="preserve">    NOVEMBER</t>
  </si>
  <si>
    <t xml:space="preserve">    DECEMBER</t>
  </si>
  <si>
    <t xml:space="preserve">    JANUARY</t>
  </si>
  <si>
    <t xml:space="preserve">    FEBRUARY</t>
  </si>
  <si>
    <t xml:space="preserve">    MARCH</t>
  </si>
  <si>
    <t xml:space="preserve">    APRIL</t>
  </si>
  <si>
    <t xml:space="preserve">    MAY</t>
  </si>
  <si>
    <t xml:space="preserve">    JUNE</t>
  </si>
  <si>
    <t>GROSS COLLECTIONS</t>
  </si>
  <si>
    <t>LESS:  STC FEE</t>
  </si>
  <si>
    <t>TOTAL COLLECTIONS</t>
  </si>
  <si>
    <t>Chg from FY15</t>
  </si>
  <si>
    <t>Chg  from FY14</t>
  </si>
  <si>
    <t>Chg  from FY13</t>
  </si>
  <si>
    <t>Region 1</t>
  </si>
  <si>
    <t>Region 2</t>
  </si>
  <si>
    <t>Region 3</t>
  </si>
  <si>
    <t>Region 4</t>
  </si>
  <si>
    <t>Region 5</t>
  </si>
  <si>
    <t>Region 6</t>
  </si>
  <si>
    <t>Region 7</t>
  </si>
  <si>
    <t>FY16</t>
  </si>
  <si>
    <t>County</t>
  </si>
  <si>
    <t>Benewah</t>
  </si>
  <si>
    <t>Bonner</t>
  </si>
  <si>
    <t>Boundary</t>
  </si>
  <si>
    <t>Kootenai</t>
  </si>
  <si>
    <t>Shoshone</t>
  </si>
  <si>
    <t>Reg  1 Total</t>
  </si>
  <si>
    <t>Clearwater</t>
  </si>
  <si>
    <t>Idaho</t>
  </si>
  <si>
    <t>Latah</t>
  </si>
  <si>
    <t>Lewis</t>
  </si>
  <si>
    <t>Nez Perce</t>
  </si>
  <si>
    <t>Reg 2 Total</t>
  </si>
  <si>
    <t>Ada</t>
  </si>
  <si>
    <t>Adams</t>
  </si>
  <si>
    <t>Boise</t>
  </si>
  <si>
    <t>Canyon</t>
  </si>
  <si>
    <t>Elmore</t>
  </si>
  <si>
    <t>Gem</t>
  </si>
  <si>
    <t>Owyhee</t>
  </si>
  <si>
    <t>Payette</t>
  </si>
  <si>
    <t>Valley</t>
  </si>
  <si>
    <t>Washington</t>
  </si>
  <si>
    <t>Reg 3 Total</t>
  </si>
  <si>
    <t>Cassia</t>
  </si>
  <si>
    <t>Gooding</t>
  </si>
  <si>
    <t>Jerome</t>
  </si>
  <si>
    <t>Lincoln</t>
  </si>
  <si>
    <t>Minidoka</t>
  </si>
  <si>
    <t>Twin Falls</t>
  </si>
  <si>
    <t>Reg 4 Total</t>
  </si>
  <si>
    <t>Bannock</t>
  </si>
  <si>
    <t>Bear Lake</t>
  </si>
  <si>
    <t>Bingham</t>
  </si>
  <si>
    <t>Caribou</t>
  </si>
  <si>
    <t>Franklin</t>
  </si>
  <si>
    <t>Oneida</t>
  </si>
  <si>
    <t>Power</t>
  </si>
  <si>
    <t>Reg 5 Total</t>
  </si>
  <si>
    <t>Bonneville</t>
  </si>
  <si>
    <t>Clark</t>
  </si>
  <si>
    <t>Fremont</t>
  </si>
  <si>
    <t>Jefferson</t>
  </si>
  <si>
    <t>Madison</t>
  </si>
  <si>
    <t>Teton</t>
  </si>
  <si>
    <t>Reg 6 Total</t>
  </si>
  <si>
    <t>Blaine</t>
  </si>
  <si>
    <t>Butte</t>
  </si>
  <si>
    <t>Camas</t>
  </si>
  <si>
    <t>Custer</t>
  </si>
  <si>
    <t>Lemhi</t>
  </si>
  <si>
    <t>Reg 7 Total</t>
  </si>
  <si>
    <t>State Total</t>
  </si>
  <si>
    <t>JUN (e)</t>
  </si>
  <si>
    <t>FY17</t>
  </si>
  <si>
    <t>Chg  from FY16</t>
  </si>
  <si>
    <t>MONTH</t>
  </si>
  <si>
    <t>Idaho Lodging Monthly Sales - By County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</si>
  <si>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</si>
  <si>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</si>
  <si>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</si>
  <si>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</si>
  <si>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</si>
  <si>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</si>
  <si>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</si>
  <si>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</si>
  <si>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</si>
  <si>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</si>
  <si>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</si>
  <si>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</si>
  <si>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Total</t>
  </si>
  <si>
    <t>Taxable</t>
  </si>
  <si>
    <t>January 2017</t>
  </si>
  <si>
    <t>Note:  Empty cells indicate no lodging taxes were reported for that month.   Taxable Sales figures used starting with January 2015 to current.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</si>
  <si>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</si>
  <si>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</si>
  <si>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</si>
  <si>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</si>
  <si>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</si>
  <si>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</si>
  <si>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</si>
  <si>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</si>
  <si>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 xml:space="preserve"> FY18 ACTUAL RECEIPTS</t>
  </si>
  <si>
    <t>CUMULATIVE FY18 RECEIPTS</t>
  </si>
  <si>
    <t>FY18</t>
  </si>
  <si>
    <t>Chg from FY17</t>
  </si>
  <si>
    <t>MAY (e)</t>
  </si>
  <si>
    <t>JUNE 2017</t>
  </si>
  <si>
    <t>JULY 2016 - JUNE 2017</t>
  </si>
  <si>
    <t>October 2017</t>
  </si>
  <si>
    <t>November 2017</t>
  </si>
  <si>
    <t>December 2017</t>
  </si>
  <si>
    <t>January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</si>
  <si>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</si>
  <si>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</si>
  <si>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</si>
  <si>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</si>
  <si>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</si>
  <si>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</si>
  <si>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</si>
  <si>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</si>
  <si>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</si>
  <si>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 xml:space="preserve"> FY19 ACTUAL RECEIPTS</t>
  </si>
  <si>
    <t>FY18 % OVER/UNDER FY18</t>
  </si>
  <si>
    <t>NET % OVER/UNDER FY18</t>
  </si>
  <si>
    <t>CUMULATIVE FY19 RECEIPTS</t>
  </si>
  <si>
    <t>FEB (e)</t>
  </si>
  <si>
    <t>JAN (e)</t>
  </si>
  <si>
    <t>MAR (e)</t>
  </si>
  <si>
    <t>APR (e)</t>
  </si>
  <si>
    <t>FY19 MONTHLY COLLECTION REPORT</t>
  </si>
  <si>
    <t>Feb 2018</t>
  </si>
  <si>
    <t>Mar 2018</t>
  </si>
  <si>
    <t>FY19</t>
  </si>
  <si>
    <t>Chg from FY18</t>
  </si>
  <si>
    <t>FY19 MONTHLY COLLECTION STATUS REPORT</t>
  </si>
  <si>
    <t>JUL (A)</t>
  </si>
  <si>
    <t>AUG (A)</t>
  </si>
  <si>
    <t>SEP (A)</t>
  </si>
  <si>
    <t>OCT (A)</t>
  </si>
  <si>
    <t>NOV (A)</t>
  </si>
  <si>
    <r>
      <t xml:space="preserve">Note:  Empty cells indicate no lodging taxes were reported for that month.   </t>
    </r>
    <r>
      <rPr>
        <b/>
        <sz val="10"/>
        <color rgb="FFFF0000"/>
        <rFont val="Arial"/>
        <family val="2"/>
      </rPr>
      <t>THESE NUMBERS ARE PROVIDED TO COMMERCE BY THE TAX COMMISSION.</t>
    </r>
  </si>
  <si>
    <t>JULY 1, 2018 - DECEMBER 31, 2018</t>
  </si>
  <si>
    <t>JULY 1, 2018 - JUNE 30, 2019</t>
  </si>
  <si>
    <t>JUNE 2018</t>
  </si>
  <si>
    <t xml:space="preserve"> UNDER JUNE 2017</t>
  </si>
  <si>
    <t>JULY 2017 - JUNE 2018</t>
  </si>
  <si>
    <t>FY18 % INCREASE OVER/UNDER FY17</t>
  </si>
  <si>
    <t>*PROJECTED JULY 2017 - JUNE 2018</t>
  </si>
  <si>
    <t>ACTUAL JULY 2017 - JUNE 2018</t>
  </si>
  <si>
    <t>DEC (A)</t>
  </si>
  <si>
    <t>JULY 1, 2018 -DECEMBER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</si>
</sst>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\ ;\(#,##0.00\)"/>
    <numFmt numFmtId="167" formatCode="#,##0.00_);\(&quot;$&quot;#,##0.00\)"/>
    <numFmt numFmtId="168" formatCode="&quot;$&quot;#,##0.00;\(&quot;$&quot;#,##0.00\)"/>
    <numFmt numFmtId="169" formatCode="0.00%;\(0.00%\)"/>
    <numFmt numFmtId="170" formatCode="&quot;$&quot;#,##0.00\);[Red]\(&quot;$&quot;#,##0.00\)"/>
    <numFmt numFmtId="171" formatCode="&quot;$&quot;#,##0"/>
    <numFmt numFmtId="172" formatCode="&quot;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Geneva"/>
    </font>
    <font>
      <b/>
      <sz val="9"/>
      <name val="Geneva"/>
    </font>
    <font>
      <b/>
      <sz val="10"/>
      <name val="Geneva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sz val="11"/>
      <color theme="5" tint="-0.249977111117893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indexed="10"/>
      <name val="Arial"/>
      <family val="2"/>
    </font>
    <font>
      <sz val="9"/>
      <color theme="5" tint="0.3999755851924192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7A1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3">
    <xf numFmtId="0" fontId="0" fillId="0" borderId="0" xfId="0"/>
    <xf numFmtId="164" fontId="2" fillId="0" borderId="0" xfId="1" applyNumberFormat="1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wrapText="1"/>
    </xf>
    <xf numFmtId="165" fontId="2" fillId="0" borderId="0" xfId="2" applyNumberFormat="1" applyFont="1" applyFill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0" fillId="0" borderId="0" xfId="0" applyFill="1"/>
    <xf numFmtId="164" fontId="5" fillId="0" borderId="0" xfId="1" applyNumberFormat="1" applyFont="1" applyFill="1"/>
    <xf numFmtId="17" fontId="3" fillId="0" borderId="0" xfId="0" applyNumberFormat="1" applyFont="1" applyFill="1" applyBorder="1" applyAlignment="1">
      <alignment horizontal="left"/>
    </xf>
    <xf numFmtId="164" fontId="5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164" fontId="2" fillId="0" borderId="0" xfId="1" applyNumberFormat="1" applyFont="1" applyFill="1" applyBorder="1"/>
    <xf numFmtId="0" fontId="0" fillId="0" borderId="0" xfId="0" applyFill="1" applyBorder="1"/>
    <xf numFmtId="165" fontId="2" fillId="0" borderId="0" xfId="2" applyNumberFormat="1" applyFont="1" applyFill="1" applyBorder="1"/>
    <xf numFmtId="3" fontId="2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166" fontId="7" fillId="0" borderId="0" xfId="0" applyNumberFormat="1" applyFo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/>
    <xf numFmtId="166" fontId="6" fillId="0" borderId="1" xfId="0" applyNumberFormat="1" applyFont="1" applyBorder="1" applyAlignment="1">
      <alignment horizontal="center"/>
    </xf>
    <xf numFmtId="43" fontId="7" fillId="0" borderId="0" xfId="1" applyFont="1"/>
    <xf numFmtId="166" fontId="7" fillId="0" borderId="2" xfId="0" applyNumberFormat="1" applyFont="1" applyBorder="1"/>
    <xf numFmtId="168" fontId="6" fillId="0" borderId="0" xfId="0" applyNumberFormat="1" applyFont="1" applyAlignment="1">
      <alignment horizontal="left"/>
    </xf>
    <xf numFmtId="168" fontId="6" fillId="0" borderId="3" xfId="0" applyNumberFormat="1" applyFont="1" applyBorder="1"/>
    <xf numFmtId="168" fontId="6" fillId="0" borderId="0" xfId="0" applyNumberFormat="1" applyFont="1" applyBorder="1"/>
    <xf numFmtId="168" fontId="6" fillId="0" borderId="0" xfId="0" applyNumberFormat="1" applyFont="1"/>
    <xf numFmtId="7" fontId="7" fillId="0" borderId="0" xfId="0" applyNumberFormat="1" applyFont="1"/>
    <xf numFmtId="0" fontId="9" fillId="0" borderId="0" xfId="0" applyFont="1"/>
    <xf numFmtId="5" fontId="0" fillId="0" borderId="0" xfId="0" applyNumberFormat="1"/>
    <xf numFmtId="7" fontId="0" fillId="0" borderId="0" xfId="0" applyNumberFormat="1"/>
    <xf numFmtId="5" fontId="9" fillId="0" borderId="0" xfId="0" applyNumberFormat="1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7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8" fontId="8" fillId="0" borderId="0" xfId="0" applyNumberFormat="1" applyFont="1"/>
    <xf numFmtId="9" fontId="0" fillId="0" borderId="0" xfId="2" applyFont="1" applyFill="1"/>
    <xf numFmtId="0" fontId="12" fillId="0" borderId="0" xfId="0" applyFont="1"/>
    <xf numFmtId="0" fontId="13" fillId="0" borderId="0" xfId="0" applyFont="1"/>
    <xf numFmtId="164" fontId="12" fillId="0" borderId="0" xfId="1" applyNumberFormat="1" applyFont="1"/>
    <xf numFmtId="164" fontId="12" fillId="0" borderId="0" xfId="1" applyNumberFormat="1" applyFont="1" applyBorder="1"/>
    <xf numFmtId="164" fontId="7" fillId="0" borderId="0" xfId="1" applyNumberFormat="1" applyFont="1" applyFill="1" applyBorder="1"/>
    <xf numFmtId="164" fontId="12" fillId="0" borderId="0" xfId="1" applyNumberFormat="1" applyFont="1" applyFill="1" applyBorder="1"/>
    <xf numFmtId="17" fontId="12" fillId="0" borderId="0" xfId="0" applyNumberFormat="1" applyFont="1" applyFill="1" applyAlignment="1">
      <alignment horizontal="left"/>
    </xf>
    <xf numFmtId="17" fontId="12" fillId="0" borderId="0" xfId="0" applyNumberFormat="1" applyFont="1" applyFill="1" applyBorder="1" applyAlignment="1">
      <alignment horizontal="left"/>
    </xf>
    <xf numFmtId="17" fontId="12" fillId="2" borderId="4" xfId="0" applyNumberFormat="1" applyFont="1" applyFill="1" applyBorder="1" applyAlignment="1">
      <alignment horizontal="left"/>
    </xf>
    <xf numFmtId="164" fontId="12" fillId="2" borderId="4" xfId="1" applyNumberFormat="1" applyFont="1" applyFill="1" applyBorder="1"/>
    <xf numFmtId="17" fontId="11" fillId="2" borderId="6" xfId="0" applyNumberFormat="1" applyFont="1" applyFill="1" applyBorder="1" applyAlignment="1">
      <alignment horizontal="left"/>
    </xf>
    <xf numFmtId="164" fontId="11" fillId="2" borderId="6" xfId="1" applyNumberFormat="1" applyFont="1" applyFill="1" applyBorder="1"/>
    <xf numFmtId="17" fontId="12" fillId="0" borderId="7" xfId="0" applyNumberFormat="1" applyFont="1" applyFill="1" applyBorder="1" applyAlignment="1">
      <alignment horizontal="left"/>
    </xf>
    <xf numFmtId="164" fontId="12" fillId="0" borderId="7" xfId="1" applyNumberFormat="1" applyFont="1" applyBorder="1"/>
    <xf numFmtId="17" fontId="12" fillId="0" borderId="4" xfId="0" applyNumberFormat="1" applyFont="1" applyFill="1" applyBorder="1" applyAlignment="1">
      <alignment horizontal="left"/>
    </xf>
    <xf numFmtId="164" fontId="12" fillId="0" borderId="4" xfId="1" applyNumberFormat="1" applyFont="1" applyBorder="1"/>
    <xf numFmtId="17" fontId="12" fillId="2" borderId="7" xfId="0" applyNumberFormat="1" applyFont="1" applyFill="1" applyBorder="1" applyAlignment="1">
      <alignment horizontal="left"/>
    </xf>
    <xf numFmtId="164" fontId="12" fillId="2" borderId="7" xfId="1" applyNumberFormat="1" applyFont="1" applyFill="1" applyBorder="1"/>
    <xf numFmtId="17" fontId="11" fillId="0" borderId="6" xfId="0" applyNumberFormat="1" applyFont="1" applyFill="1" applyBorder="1" applyAlignment="1">
      <alignment horizontal="left"/>
    </xf>
    <xf numFmtId="164" fontId="11" fillId="0" borderId="6" xfId="1" applyNumberFormat="1" applyFont="1" applyBorder="1"/>
    <xf numFmtId="0" fontId="11" fillId="4" borderId="6" xfId="0" applyFont="1" applyFill="1" applyBorder="1" applyAlignment="1">
      <alignment horizontal="left"/>
    </xf>
    <xf numFmtId="165" fontId="11" fillId="4" borderId="6" xfId="2" applyNumberFormat="1" applyFont="1" applyFill="1" applyBorder="1"/>
    <xf numFmtId="3" fontId="12" fillId="0" borderId="7" xfId="0" applyNumberFormat="1" applyFont="1" applyFill="1" applyBorder="1"/>
    <xf numFmtId="3" fontId="12" fillId="0" borderId="4" xfId="0" applyNumberFormat="1" applyFont="1" applyFill="1" applyBorder="1"/>
    <xf numFmtId="164" fontId="7" fillId="0" borderId="4" xfId="1" applyNumberFormat="1" applyFont="1" applyFill="1" applyBorder="1"/>
    <xf numFmtId="0" fontId="11" fillId="3" borderId="6" xfId="0" applyFont="1" applyFill="1" applyBorder="1" applyAlignment="1">
      <alignment horizontal="left"/>
    </xf>
    <xf numFmtId="165" fontId="11" fillId="3" borderId="6" xfId="2" applyNumberFormat="1" applyFont="1" applyFill="1" applyBorder="1"/>
    <xf numFmtId="0" fontId="11" fillId="2" borderId="6" xfId="0" applyFont="1" applyFill="1" applyBorder="1" applyAlignment="1">
      <alignment horizontal="left"/>
    </xf>
    <xf numFmtId="17" fontId="11" fillId="5" borderId="6" xfId="0" applyNumberFormat="1" applyFont="1" applyFill="1" applyBorder="1" applyAlignment="1">
      <alignment horizontal="left"/>
    </xf>
    <xf numFmtId="10" fontId="11" fillId="5" borderId="6" xfId="1" applyNumberFormat="1" applyFont="1" applyFill="1" applyBorder="1"/>
    <xf numFmtId="17" fontId="12" fillId="2" borderId="10" xfId="0" applyNumberFormat="1" applyFont="1" applyFill="1" applyBorder="1" applyAlignment="1">
      <alignment horizontal="left"/>
    </xf>
    <xf numFmtId="164" fontId="7" fillId="2" borderId="10" xfId="1" applyNumberFormat="1" applyFont="1" applyFill="1" applyBorder="1"/>
    <xf numFmtId="17" fontId="12" fillId="2" borderId="11" xfId="0" applyNumberFormat="1" applyFont="1" applyFill="1" applyBorder="1" applyAlignment="1">
      <alignment horizontal="left"/>
    </xf>
    <xf numFmtId="164" fontId="7" fillId="2" borderId="11" xfId="1" applyNumberFormat="1" applyFont="1" applyFill="1" applyBorder="1"/>
    <xf numFmtId="17" fontId="12" fillId="2" borderId="12" xfId="0" applyNumberFormat="1" applyFont="1" applyFill="1" applyBorder="1" applyAlignment="1">
      <alignment horizontal="left"/>
    </xf>
    <xf numFmtId="164" fontId="7" fillId="2" borderId="12" xfId="1" applyNumberFormat="1" applyFont="1" applyFill="1" applyBorder="1"/>
    <xf numFmtId="0" fontId="14" fillId="6" borderId="8" xfId="0" applyFont="1" applyFill="1" applyBorder="1" applyAlignment="1">
      <alignment horizontal="left" vertical="center" wrapText="1"/>
    </xf>
    <xf numFmtId="164" fontId="14" fillId="6" borderId="6" xfId="1" applyNumberFormat="1" applyFont="1" applyFill="1" applyBorder="1" applyAlignment="1">
      <alignment horizontal="center" vertical="center" wrapText="1"/>
    </xf>
    <xf numFmtId="164" fontId="14" fillId="6" borderId="6" xfId="1" applyNumberFormat="1" applyFont="1" applyFill="1" applyBorder="1" applyAlignment="1">
      <alignment vertical="center" wrapText="1"/>
    </xf>
    <xf numFmtId="164" fontId="14" fillId="6" borderId="9" xfId="1" applyNumberFormat="1" applyFont="1" applyFill="1" applyBorder="1" applyAlignment="1">
      <alignment horizontal="center" vertical="center" wrapText="1"/>
    </xf>
    <xf numFmtId="0" fontId="16" fillId="0" borderId="0" xfId="0" applyFont="1"/>
    <xf numFmtId="164" fontId="11" fillId="0" borderId="15" xfId="1" applyNumberFormat="1" applyFont="1" applyFill="1" applyBorder="1"/>
    <xf numFmtId="164" fontId="11" fillId="7" borderId="15" xfId="1" applyNumberFormat="1" applyFont="1" applyFill="1" applyBorder="1"/>
    <xf numFmtId="164" fontId="11" fillId="7" borderId="13" xfId="1" applyNumberFormat="1" applyFont="1" applyFill="1" applyBorder="1"/>
    <xf numFmtId="164" fontId="11" fillId="7" borderId="20" xfId="1" applyNumberFormat="1" applyFont="1" applyFill="1" applyBorder="1"/>
    <xf numFmtId="164" fontId="11" fillId="8" borderId="15" xfId="1" applyNumberFormat="1" applyFont="1" applyFill="1" applyBorder="1"/>
    <xf numFmtId="164" fontId="11" fillId="8" borderId="13" xfId="1" applyNumberFormat="1" applyFont="1" applyFill="1" applyBorder="1"/>
    <xf numFmtId="164" fontId="11" fillId="9" borderId="15" xfId="1" applyNumberFormat="1" applyFont="1" applyFill="1" applyBorder="1"/>
    <xf numFmtId="164" fontId="11" fillId="9" borderId="13" xfId="1" applyNumberFormat="1" applyFont="1" applyFill="1" applyBorder="1"/>
    <xf numFmtId="164" fontId="11" fillId="10" borderId="15" xfId="1" applyNumberFormat="1" applyFont="1" applyFill="1" applyBorder="1"/>
    <xf numFmtId="164" fontId="11" fillId="10" borderId="13" xfId="1" applyNumberFormat="1" applyFont="1" applyFill="1" applyBorder="1"/>
    <xf numFmtId="164" fontId="11" fillId="11" borderId="15" xfId="1" applyNumberFormat="1" applyFont="1" applyFill="1" applyBorder="1"/>
    <xf numFmtId="164" fontId="11" fillId="11" borderId="13" xfId="1" applyNumberFormat="1" applyFont="1" applyFill="1" applyBorder="1"/>
    <xf numFmtId="164" fontId="11" fillId="12" borderId="15" xfId="1" applyNumberFormat="1" applyFont="1" applyFill="1" applyBorder="1"/>
    <xf numFmtId="164" fontId="11" fillId="12" borderId="13" xfId="1" applyNumberFormat="1" applyFont="1" applyFill="1" applyBorder="1"/>
    <xf numFmtId="164" fontId="11" fillId="13" borderId="15" xfId="1" applyNumberFormat="1" applyFont="1" applyFill="1" applyBorder="1"/>
    <xf numFmtId="164" fontId="11" fillId="13" borderId="13" xfId="1" applyNumberFormat="1" applyFont="1" applyFill="1" applyBorder="1"/>
    <xf numFmtId="164" fontId="11" fillId="6" borderId="13" xfId="1" applyNumberFormat="1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17" fontId="23" fillId="0" borderId="0" xfId="0" applyNumberFormat="1" applyFont="1" applyAlignment="1"/>
    <xf numFmtId="5" fontId="23" fillId="0" borderId="0" xfId="0" applyNumberFormat="1" applyFont="1"/>
    <xf numFmtId="49" fontId="23" fillId="0" borderId="0" xfId="0" applyNumberFormat="1" applyFont="1" applyAlignment="1">
      <alignment horizontal="left"/>
    </xf>
    <xf numFmtId="5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/>
    </xf>
    <xf numFmtId="169" fontId="25" fillId="0" borderId="0" xfId="0" applyNumberFormat="1" applyFont="1"/>
    <xf numFmtId="5" fontId="25" fillId="0" borderId="0" xfId="0" applyNumberFormat="1" applyFont="1"/>
    <xf numFmtId="5" fontId="25" fillId="0" borderId="0" xfId="0" applyNumberFormat="1" applyFont="1" applyAlignment="1">
      <alignment horizontal="left"/>
    </xf>
    <xf numFmtId="169" fontId="25" fillId="0" borderId="22" xfId="0" applyNumberFormat="1" applyFont="1" applyBorder="1"/>
    <xf numFmtId="49" fontId="24" fillId="0" borderId="23" xfId="0" applyNumberFormat="1" applyFont="1" applyBorder="1" applyAlignment="1">
      <alignment horizontal="left"/>
    </xf>
    <xf numFmtId="0" fontId="24" fillId="0" borderId="23" xfId="0" applyFont="1" applyBorder="1"/>
    <xf numFmtId="0" fontId="25" fillId="0" borderId="23" xfId="0" applyFont="1" applyBorder="1"/>
    <xf numFmtId="0" fontId="23" fillId="0" borderId="23" xfId="0" applyFont="1" applyBorder="1"/>
    <xf numFmtId="0" fontId="26" fillId="0" borderId="1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166" fontId="28" fillId="0" borderId="0" xfId="0" applyNumberFormat="1" applyFont="1" applyFill="1"/>
    <xf numFmtId="39" fontId="28" fillId="0" borderId="0" xfId="1" applyNumberFormat="1" applyFont="1" applyFill="1" applyBorder="1"/>
    <xf numFmtId="17" fontId="12" fillId="0" borderId="24" xfId="0" applyNumberFormat="1" applyFont="1" applyFill="1" applyBorder="1" applyAlignment="1">
      <alignment horizontal="left"/>
    </xf>
    <xf numFmtId="166" fontId="29" fillId="0" borderId="0" xfId="0" applyNumberFormat="1" applyFont="1"/>
    <xf numFmtId="166" fontId="29" fillId="0" borderId="0" xfId="0" applyNumberFormat="1" applyFont="1" applyBorder="1"/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/>
    </xf>
    <xf numFmtId="7" fontId="29" fillId="0" borderId="0" xfId="0" applyNumberFormat="1" applyFont="1"/>
    <xf numFmtId="0" fontId="14" fillId="0" borderId="0" xfId="0" applyFont="1"/>
    <xf numFmtId="8" fontId="14" fillId="0" borderId="5" xfId="0" applyNumberFormat="1" applyFont="1" applyBorder="1"/>
    <xf numFmtId="4" fontId="29" fillId="0" borderId="0" xfId="0" applyNumberFormat="1" applyFont="1"/>
    <xf numFmtId="0" fontId="14" fillId="0" borderId="0" xfId="0" applyFont="1" applyFill="1" applyBorder="1" applyAlignment="1">
      <alignment horizontal="center" vertical="center" wrapText="1"/>
    </xf>
    <xf numFmtId="166" fontId="29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vertical="center"/>
    </xf>
    <xf numFmtId="0" fontId="11" fillId="14" borderId="28" xfId="0" applyFont="1" applyFill="1" applyBorder="1" applyAlignment="1">
      <alignment horizontal="center"/>
    </xf>
    <xf numFmtId="17" fontId="19" fillId="6" borderId="29" xfId="0" applyNumberFormat="1" applyFont="1" applyFill="1" applyBorder="1" applyAlignment="1">
      <alignment horizontal="center"/>
    </xf>
    <xf numFmtId="17" fontId="19" fillId="6" borderId="30" xfId="0" applyNumberFormat="1" applyFont="1" applyFill="1" applyBorder="1" applyAlignment="1">
      <alignment horizontal="center"/>
    </xf>
    <xf numFmtId="17" fontId="19" fillId="14" borderId="16" xfId="0" applyNumberFormat="1" applyFont="1" applyFill="1" applyBorder="1" applyAlignment="1">
      <alignment horizontal="center"/>
    </xf>
    <xf numFmtId="17" fontId="19" fillId="6" borderId="31" xfId="0" applyNumberFormat="1" applyFont="1" applyFill="1" applyBorder="1" applyAlignment="1">
      <alignment horizontal="center"/>
    </xf>
    <xf numFmtId="164" fontId="12" fillId="7" borderId="34" xfId="1" applyNumberFormat="1" applyFont="1" applyFill="1" applyBorder="1"/>
    <xf numFmtId="164" fontId="12" fillId="7" borderId="35" xfId="1" applyNumberFormat="1" applyFont="1" applyFill="1" applyBorder="1"/>
    <xf numFmtId="164" fontId="12" fillId="14" borderId="15" xfId="1" applyNumberFormat="1" applyFont="1" applyFill="1" applyBorder="1" applyAlignment="1">
      <alignment horizontal="right"/>
    </xf>
    <xf numFmtId="164" fontId="12" fillId="7" borderId="32" xfId="1" applyNumberFormat="1" applyFont="1" applyFill="1" applyBorder="1" applyAlignment="1">
      <alignment horizontal="right"/>
    </xf>
    <xf numFmtId="3" fontId="16" fillId="7" borderId="35" xfId="0" applyNumberFormat="1" applyFont="1" applyFill="1" applyBorder="1"/>
    <xf numFmtId="3" fontId="16" fillId="7" borderId="34" xfId="0" applyNumberFormat="1" applyFont="1" applyFill="1" applyBorder="1"/>
    <xf numFmtId="3" fontId="16" fillId="7" borderId="36" xfId="0" applyNumberFormat="1" applyFont="1" applyFill="1" applyBorder="1"/>
    <xf numFmtId="164" fontId="12" fillId="14" borderId="15" xfId="1" applyNumberFormat="1" applyFont="1" applyFill="1" applyBorder="1"/>
    <xf numFmtId="164" fontId="12" fillId="7" borderId="29" xfId="1" applyNumberFormat="1" applyFont="1" applyFill="1" applyBorder="1"/>
    <xf numFmtId="164" fontId="11" fillId="7" borderId="8" xfId="1" applyNumberFormat="1" applyFont="1" applyFill="1" applyBorder="1"/>
    <xf numFmtId="164" fontId="11" fillId="7" borderId="9" xfId="1" applyNumberFormat="1" applyFont="1" applyFill="1" applyBorder="1"/>
    <xf numFmtId="164" fontId="11" fillId="7" borderId="25" xfId="1" applyNumberFormat="1" applyFont="1" applyFill="1" applyBorder="1"/>
    <xf numFmtId="164" fontId="11" fillId="14" borderId="13" xfId="1" applyNumberFormat="1" applyFont="1" applyFill="1" applyBorder="1"/>
    <xf numFmtId="164" fontId="11" fillId="7" borderId="26" xfId="1" applyNumberFormat="1" applyFont="1" applyFill="1" applyBorder="1"/>
    <xf numFmtId="164" fontId="12" fillId="0" borderId="32" xfId="1" applyNumberFormat="1" applyFont="1" applyFill="1" applyBorder="1"/>
    <xf numFmtId="164" fontId="12" fillId="0" borderId="33" xfId="1" applyNumberFormat="1" applyFont="1" applyFill="1" applyBorder="1"/>
    <xf numFmtId="164" fontId="12" fillId="0" borderId="34" xfId="1" applyNumberFormat="1" applyFont="1" applyFill="1" applyBorder="1"/>
    <xf numFmtId="164" fontId="12" fillId="0" borderId="35" xfId="1" applyNumberFormat="1" applyFont="1" applyFill="1" applyBorder="1"/>
    <xf numFmtId="3" fontId="16" fillId="0" borderId="35" xfId="0" applyNumberFormat="1" applyFont="1" applyBorder="1"/>
    <xf numFmtId="3" fontId="16" fillId="0" borderId="34" xfId="0" applyNumberFormat="1" applyFont="1" applyBorder="1"/>
    <xf numFmtId="3" fontId="16" fillId="0" borderId="36" xfId="0" applyNumberFormat="1" applyFont="1" applyBorder="1"/>
    <xf numFmtId="164" fontId="12" fillId="8" borderId="34" xfId="1" applyNumberFormat="1" applyFont="1" applyFill="1" applyBorder="1"/>
    <xf numFmtId="164" fontId="12" fillId="8" borderId="35" xfId="1" applyNumberFormat="1" applyFont="1" applyFill="1" applyBorder="1"/>
    <xf numFmtId="3" fontId="16" fillId="8" borderId="35" xfId="0" applyNumberFormat="1" applyFont="1" applyFill="1" applyBorder="1"/>
    <xf numFmtId="3" fontId="16" fillId="8" borderId="34" xfId="0" applyNumberFormat="1" applyFont="1" applyFill="1" applyBorder="1"/>
    <xf numFmtId="3" fontId="16" fillId="8" borderId="36" xfId="0" applyNumberFormat="1" applyFont="1" applyFill="1" applyBorder="1"/>
    <xf numFmtId="164" fontId="12" fillId="8" borderId="29" xfId="1" applyNumberFormat="1" applyFont="1" applyFill="1" applyBorder="1"/>
    <xf numFmtId="164" fontId="12" fillId="8" borderId="19" xfId="1" applyNumberFormat="1" applyFont="1" applyFill="1" applyBorder="1"/>
    <xf numFmtId="164" fontId="11" fillId="8" borderId="8" xfId="1" applyNumberFormat="1" applyFont="1" applyFill="1" applyBorder="1"/>
    <xf numFmtId="164" fontId="11" fillId="8" borderId="9" xfId="1" applyNumberFormat="1" applyFont="1" applyFill="1" applyBorder="1"/>
    <xf numFmtId="164" fontId="11" fillId="8" borderId="25" xfId="1" applyNumberFormat="1" applyFont="1" applyFill="1" applyBorder="1"/>
    <xf numFmtId="164" fontId="11" fillId="8" borderId="26" xfId="1" applyNumberFormat="1" applyFont="1" applyFill="1" applyBorder="1"/>
    <xf numFmtId="164" fontId="12" fillId="9" borderId="34" xfId="1" applyNumberFormat="1" applyFont="1" applyFill="1" applyBorder="1"/>
    <xf numFmtId="164" fontId="12" fillId="9" borderId="35" xfId="1" applyNumberFormat="1" applyFont="1" applyFill="1" applyBorder="1"/>
    <xf numFmtId="3" fontId="16" fillId="9" borderId="35" xfId="0" applyNumberFormat="1" applyFont="1" applyFill="1" applyBorder="1"/>
    <xf numFmtId="3" fontId="16" fillId="9" borderId="34" xfId="0" applyNumberFormat="1" applyFont="1" applyFill="1" applyBorder="1"/>
    <xf numFmtId="3" fontId="16" fillId="9" borderId="36" xfId="0" applyNumberFormat="1" applyFont="1" applyFill="1" applyBorder="1"/>
    <xf numFmtId="43" fontId="16" fillId="9" borderId="35" xfId="0" applyNumberFormat="1" applyFont="1" applyFill="1" applyBorder="1"/>
    <xf numFmtId="37" fontId="16" fillId="9" borderId="34" xfId="0" applyNumberFormat="1" applyFont="1" applyFill="1" applyBorder="1"/>
    <xf numFmtId="164" fontId="12" fillId="9" borderId="29" xfId="1" applyNumberFormat="1" applyFont="1" applyFill="1" applyBorder="1"/>
    <xf numFmtId="164" fontId="12" fillId="9" borderId="19" xfId="1" applyNumberFormat="1" applyFont="1" applyFill="1" applyBorder="1"/>
    <xf numFmtId="164" fontId="11" fillId="9" borderId="8" xfId="1" applyNumberFormat="1" applyFont="1" applyFill="1" applyBorder="1"/>
    <xf numFmtId="164" fontId="11" fillId="9" borderId="9" xfId="1" applyNumberFormat="1" applyFont="1" applyFill="1" applyBorder="1"/>
    <xf numFmtId="164" fontId="11" fillId="9" borderId="25" xfId="1" applyNumberFormat="1" applyFont="1" applyFill="1" applyBorder="1"/>
    <xf numFmtId="164" fontId="11" fillId="9" borderId="26" xfId="1" applyNumberFormat="1" applyFont="1" applyFill="1" applyBorder="1"/>
    <xf numFmtId="164" fontId="12" fillId="10" borderId="34" xfId="1" applyNumberFormat="1" applyFont="1" applyFill="1" applyBorder="1"/>
    <xf numFmtId="164" fontId="12" fillId="10" borderId="35" xfId="1" applyNumberFormat="1" applyFont="1" applyFill="1" applyBorder="1"/>
    <xf numFmtId="3" fontId="16" fillId="10" borderId="35" xfId="0" applyNumberFormat="1" applyFont="1" applyFill="1" applyBorder="1"/>
    <xf numFmtId="3" fontId="16" fillId="10" borderId="34" xfId="0" applyNumberFormat="1" applyFont="1" applyFill="1" applyBorder="1"/>
    <xf numFmtId="3" fontId="16" fillId="10" borderId="36" xfId="0" applyNumberFormat="1" applyFont="1" applyFill="1" applyBorder="1"/>
    <xf numFmtId="43" fontId="16" fillId="10" borderId="35" xfId="0" applyNumberFormat="1" applyFont="1" applyFill="1" applyBorder="1"/>
    <xf numFmtId="43" fontId="16" fillId="10" borderId="34" xfId="0" applyNumberFormat="1" applyFont="1" applyFill="1" applyBorder="1"/>
    <xf numFmtId="41" fontId="16" fillId="10" borderId="35" xfId="0" applyNumberFormat="1" applyFont="1" applyFill="1" applyBorder="1"/>
    <xf numFmtId="41" fontId="16" fillId="10" borderId="34" xfId="0" applyNumberFormat="1" applyFont="1" applyFill="1" applyBorder="1"/>
    <xf numFmtId="43" fontId="16" fillId="10" borderId="36" xfId="0" applyNumberFormat="1" applyFont="1" applyFill="1" applyBorder="1"/>
    <xf numFmtId="164" fontId="12" fillId="10" borderId="29" xfId="1" applyNumberFormat="1" applyFont="1" applyFill="1" applyBorder="1"/>
    <xf numFmtId="164" fontId="12" fillId="10" borderId="19" xfId="1" applyNumberFormat="1" applyFont="1" applyFill="1" applyBorder="1"/>
    <xf numFmtId="164" fontId="11" fillId="10" borderId="8" xfId="1" applyNumberFormat="1" applyFont="1" applyFill="1" applyBorder="1"/>
    <xf numFmtId="164" fontId="11" fillId="10" borderId="9" xfId="1" applyNumberFormat="1" applyFont="1" applyFill="1" applyBorder="1"/>
    <xf numFmtId="164" fontId="11" fillId="10" borderId="25" xfId="1" applyNumberFormat="1" applyFont="1" applyFill="1" applyBorder="1"/>
    <xf numFmtId="164" fontId="11" fillId="10" borderId="26" xfId="1" applyNumberFormat="1" applyFont="1" applyFill="1" applyBorder="1"/>
    <xf numFmtId="164" fontId="12" fillId="11" borderId="34" xfId="1" applyNumberFormat="1" applyFont="1" applyFill="1" applyBorder="1"/>
    <xf numFmtId="164" fontId="12" fillId="11" borderId="35" xfId="1" applyNumberFormat="1" applyFont="1" applyFill="1" applyBorder="1"/>
    <xf numFmtId="3" fontId="16" fillId="11" borderId="35" xfId="0" applyNumberFormat="1" applyFont="1" applyFill="1" applyBorder="1"/>
    <xf numFmtId="3" fontId="16" fillId="11" borderId="34" xfId="0" applyNumberFormat="1" applyFont="1" applyFill="1" applyBorder="1"/>
    <xf numFmtId="3" fontId="16" fillId="11" borderId="36" xfId="0" applyNumberFormat="1" applyFont="1" applyFill="1" applyBorder="1"/>
    <xf numFmtId="41" fontId="16" fillId="11" borderId="34" xfId="0" applyNumberFormat="1" applyFont="1" applyFill="1" applyBorder="1"/>
    <xf numFmtId="41" fontId="16" fillId="11" borderId="35" xfId="0" applyNumberFormat="1" applyFont="1" applyFill="1" applyBorder="1"/>
    <xf numFmtId="164" fontId="12" fillId="11" borderId="29" xfId="1" applyNumberFormat="1" applyFont="1" applyFill="1" applyBorder="1"/>
    <xf numFmtId="164" fontId="12" fillId="11" borderId="19" xfId="1" applyNumberFormat="1" applyFont="1" applyFill="1" applyBorder="1"/>
    <xf numFmtId="164" fontId="11" fillId="11" borderId="8" xfId="1" applyNumberFormat="1" applyFont="1" applyFill="1" applyBorder="1"/>
    <xf numFmtId="164" fontId="11" fillId="11" borderId="9" xfId="1" applyNumberFormat="1" applyFont="1" applyFill="1" applyBorder="1"/>
    <xf numFmtId="164" fontId="11" fillId="11" borderId="25" xfId="1" applyNumberFormat="1" applyFont="1" applyFill="1" applyBorder="1"/>
    <xf numFmtId="164" fontId="11" fillId="11" borderId="26" xfId="1" applyNumberFormat="1" applyFont="1" applyFill="1" applyBorder="1"/>
    <xf numFmtId="164" fontId="12" fillId="12" borderId="34" xfId="1" applyNumberFormat="1" applyFont="1" applyFill="1" applyBorder="1"/>
    <xf numFmtId="164" fontId="12" fillId="12" borderId="35" xfId="1" applyNumberFormat="1" applyFont="1" applyFill="1" applyBorder="1"/>
    <xf numFmtId="3" fontId="16" fillId="12" borderId="35" xfId="0" applyNumberFormat="1" applyFont="1" applyFill="1" applyBorder="1"/>
    <xf numFmtId="3" fontId="16" fillId="12" borderId="34" xfId="0" applyNumberFormat="1" applyFont="1" applyFill="1" applyBorder="1"/>
    <xf numFmtId="3" fontId="16" fillId="12" borderId="36" xfId="0" applyNumberFormat="1" applyFont="1" applyFill="1" applyBorder="1"/>
    <xf numFmtId="41" fontId="16" fillId="12" borderId="34" xfId="0" applyNumberFormat="1" applyFont="1" applyFill="1" applyBorder="1"/>
    <xf numFmtId="41" fontId="16" fillId="12" borderId="35" xfId="0" applyNumberFormat="1" applyFont="1" applyFill="1" applyBorder="1"/>
    <xf numFmtId="164" fontId="12" fillId="12" borderId="29" xfId="1" applyNumberFormat="1" applyFont="1" applyFill="1" applyBorder="1"/>
    <xf numFmtId="164" fontId="12" fillId="12" borderId="19" xfId="1" applyNumberFormat="1" applyFont="1" applyFill="1" applyBorder="1"/>
    <xf numFmtId="164" fontId="11" fillId="12" borderId="8" xfId="1" applyNumberFormat="1" applyFont="1" applyFill="1" applyBorder="1"/>
    <xf numFmtId="164" fontId="11" fillId="12" borderId="9" xfId="1" applyNumberFormat="1" applyFont="1" applyFill="1" applyBorder="1"/>
    <xf numFmtId="164" fontId="11" fillId="12" borderId="25" xfId="1" applyNumberFormat="1" applyFont="1" applyFill="1" applyBorder="1"/>
    <xf numFmtId="164" fontId="11" fillId="12" borderId="26" xfId="1" applyNumberFormat="1" applyFont="1" applyFill="1" applyBorder="1"/>
    <xf numFmtId="164" fontId="12" fillId="13" borderId="34" xfId="1" applyNumberFormat="1" applyFont="1" applyFill="1" applyBorder="1"/>
    <xf numFmtId="164" fontId="12" fillId="13" borderId="35" xfId="1" applyNumberFormat="1" applyFont="1" applyFill="1" applyBorder="1"/>
    <xf numFmtId="3" fontId="16" fillId="13" borderId="35" xfId="0" applyNumberFormat="1" applyFont="1" applyFill="1" applyBorder="1"/>
    <xf numFmtId="3" fontId="16" fillId="13" borderId="34" xfId="0" applyNumberFormat="1" applyFont="1" applyFill="1" applyBorder="1"/>
    <xf numFmtId="3" fontId="16" fillId="13" borderId="36" xfId="0" applyNumberFormat="1" applyFont="1" applyFill="1" applyBorder="1"/>
    <xf numFmtId="41" fontId="16" fillId="13" borderId="35" xfId="0" applyNumberFormat="1" applyFont="1" applyFill="1" applyBorder="1"/>
    <xf numFmtId="41" fontId="16" fillId="13" borderId="34" xfId="0" applyNumberFormat="1" applyFont="1" applyFill="1" applyBorder="1"/>
    <xf numFmtId="164" fontId="12" fillId="13" borderId="29" xfId="1" applyNumberFormat="1" applyFont="1" applyFill="1" applyBorder="1"/>
    <xf numFmtId="164" fontId="12" fillId="13" borderId="19" xfId="1" applyNumberFormat="1" applyFont="1" applyFill="1" applyBorder="1"/>
    <xf numFmtId="164" fontId="11" fillId="13" borderId="8" xfId="1" applyNumberFormat="1" applyFont="1" applyFill="1" applyBorder="1"/>
    <xf numFmtId="164" fontId="11" fillId="13" borderId="9" xfId="1" applyNumberFormat="1" applyFont="1" applyFill="1" applyBorder="1"/>
    <xf numFmtId="164" fontId="11" fillId="13" borderId="25" xfId="1" applyNumberFormat="1" applyFont="1" applyFill="1" applyBorder="1"/>
    <xf numFmtId="164" fontId="11" fillId="13" borderId="26" xfId="1" applyNumberFormat="1" applyFont="1" applyFill="1" applyBorder="1"/>
    <xf numFmtId="164" fontId="12" fillId="0" borderId="25" xfId="1" applyNumberFormat="1" applyFont="1" applyFill="1" applyBorder="1"/>
    <xf numFmtId="164" fontId="11" fillId="6" borderId="8" xfId="1" applyNumberFormat="1" applyFont="1" applyFill="1" applyBorder="1" applyAlignment="1">
      <alignment vertical="center"/>
    </xf>
    <xf numFmtId="164" fontId="11" fillId="6" borderId="9" xfId="1" applyNumberFormat="1" applyFont="1" applyFill="1" applyBorder="1" applyAlignment="1">
      <alignment vertical="center"/>
    </xf>
    <xf numFmtId="164" fontId="11" fillId="6" borderId="25" xfId="1" applyNumberFormat="1" applyFont="1" applyFill="1" applyBorder="1" applyAlignment="1">
      <alignment vertical="center"/>
    </xf>
    <xf numFmtId="164" fontId="11" fillId="14" borderId="13" xfId="1" applyNumberFormat="1" applyFont="1" applyFill="1" applyBorder="1" applyAlignment="1">
      <alignment vertical="center"/>
    </xf>
    <xf numFmtId="164" fontId="11" fillId="6" borderId="26" xfId="1" applyNumberFormat="1" applyFont="1" applyFill="1" applyBorder="1" applyAlignment="1">
      <alignment vertical="center"/>
    </xf>
    <xf numFmtId="0" fontId="16" fillId="0" borderId="35" xfId="0" applyFont="1" applyBorder="1"/>
    <xf numFmtId="0" fontId="16" fillId="0" borderId="34" xfId="0" applyFont="1" applyBorder="1"/>
    <xf numFmtId="0" fontId="16" fillId="0" borderId="33" xfId="0" applyFont="1" applyBorder="1"/>
    <xf numFmtId="43" fontId="16" fillId="0" borderId="35" xfId="0" applyNumberFormat="1" applyFont="1" applyBorder="1"/>
    <xf numFmtId="43" fontId="16" fillId="0" borderId="34" xfId="0" applyNumberFormat="1" applyFont="1" applyBorder="1"/>
    <xf numFmtId="41" fontId="16" fillId="0" borderId="35" xfId="1" applyNumberFormat="1" applyFont="1" applyBorder="1"/>
    <xf numFmtId="43" fontId="16" fillId="0" borderId="34" xfId="1" applyNumberFormat="1" applyFont="1" applyBorder="1"/>
    <xf numFmtId="164" fontId="12" fillId="0" borderId="29" xfId="1" applyNumberFormat="1" applyFont="1" applyFill="1" applyBorder="1"/>
    <xf numFmtId="164" fontId="12" fillId="0" borderId="30" xfId="1" applyNumberFormat="1" applyFont="1" applyFill="1" applyBorder="1"/>
    <xf numFmtId="164" fontId="12" fillId="14" borderId="16" xfId="1" applyNumberFormat="1" applyFont="1" applyFill="1" applyBorder="1"/>
    <xf numFmtId="164" fontId="16" fillId="0" borderId="30" xfId="0" applyNumberFormat="1" applyFont="1" applyBorder="1"/>
    <xf numFmtId="164" fontId="16" fillId="0" borderId="29" xfId="0" applyNumberFormat="1" applyFont="1" applyBorder="1"/>
    <xf numFmtId="0" fontId="16" fillId="14" borderId="0" xfId="0" applyFont="1" applyFill="1"/>
    <xf numFmtId="0" fontId="14" fillId="0" borderId="0" xfId="0" applyFont="1" applyAlignment="1">
      <alignment horizontal="center"/>
    </xf>
    <xf numFmtId="41" fontId="16" fillId="0" borderId="34" xfId="0" applyNumberFormat="1" applyFont="1" applyBorder="1"/>
    <xf numFmtId="41" fontId="16" fillId="0" borderId="35" xfId="0" applyNumberFormat="1" applyFont="1" applyBorder="1"/>
    <xf numFmtId="164" fontId="12" fillId="4" borderId="34" xfId="1" applyNumberFormat="1" applyFont="1" applyFill="1" applyBorder="1"/>
    <xf numFmtId="164" fontId="12" fillId="4" borderId="35" xfId="1" applyNumberFormat="1" applyFont="1" applyFill="1" applyBorder="1"/>
    <xf numFmtId="164" fontId="12" fillId="4" borderId="15" xfId="1" applyNumberFormat="1" applyFont="1" applyFill="1" applyBorder="1"/>
    <xf numFmtId="3" fontId="16" fillId="4" borderId="35" xfId="0" applyNumberFormat="1" applyFont="1" applyFill="1" applyBorder="1"/>
    <xf numFmtId="3" fontId="16" fillId="4" borderId="34" xfId="0" applyNumberFormat="1" applyFont="1" applyFill="1" applyBorder="1"/>
    <xf numFmtId="3" fontId="16" fillId="4" borderId="38" xfId="0" applyNumberFormat="1" applyFont="1" applyFill="1" applyBorder="1"/>
    <xf numFmtId="3" fontId="16" fillId="4" borderId="37" xfId="0" applyNumberFormat="1" applyFont="1" applyFill="1" applyBorder="1"/>
    <xf numFmtId="3" fontId="16" fillId="4" borderId="39" xfId="0" applyNumberFormat="1" applyFont="1" applyFill="1" applyBorder="1"/>
    <xf numFmtId="3" fontId="0" fillId="0" borderId="0" xfId="0" applyNumberFormat="1"/>
    <xf numFmtId="164" fontId="17" fillId="6" borderId="9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10" fontId="8" fillId="0" borderId="0" xfId="0" applyNumberFormat="1" applyFont="1"/>
    <xf numFmtId="0" fontId="30" fillId="0" borderId="25" xfId="0" applyFont="1" applyFill="1" applyBorder="1" applyAlignment="1">
      <alignment horizontal="center" vertical="center"/>
    </xf>
    <xf numFmtId="166" fontId="14" fillId="0" borderId="20" xfId="0" applyNumberFormat="1" applyFont="1" applyFill="1" applyBorder="1"/>
    <xf numFmtId="0" fontId="14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/>
    </xf>
    <xf numFmtId="0" fontId="10" fillId="0" borderId="20" xfId="0" applyFont="1" applyFill="1" applyBorder="1"/>
    <xf numFmtId="0" fontId="14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9" fillId="0" borderId="0" xfId="0" applyFont="1" applyBorder="1"/>
    <xf numFmtId="4" fontId="29" fillId="0" borderId="0" xfId="0" applyNumberFormat="1" applyFont="1" applyBorder="1"/>
    <xf numFmtId="4" fontId="29" fillId="0" borderId="0" xfId="0" applyNumberFormat="1" applyFont="1" applyBorder="1" applyAlignment="1">
      <alignment horizontal="left"/>
    </xf>
    <xf numFmtId="4" fontId="29" fillId="0" borderId="18" xfId="0" applyNumberFormat="1" applyFont="1" applyBorder="1"/>
    <xf numFmtId="0" fontId="29" fillId="0" borderId="34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10" fontId="29" fillId="0" borderId="34" xfId="0" applyNumberFormat="1" applyFont="1" applyFill="1" applyBorder="1" applyAlignment="1">
      <alignment horizontal="center"/>
    </xf>
    <xf numFmtId="10" fontId="29" fillId="0" borderId="0" xfId="0" applyNumberFormat="1" applyFont="1" applyBorder="1" applyAlignment="1">
      <alignment horizontal="center"/>
    </xf>
    <xf numFmtId="10" fontId="29" fillId="0" borderId="35" xfId="0" applyNumberFormat="1" applyFont="1" applyBorder="1" applyAlignment="1">
      <alignment horizontal="center"/>
    </xf>
    <xf numFmtId="10" fontId="29" fillId="0" borderId="34" xfId="0" applyNumberFormat="1" applyFont="1" applyBorder="1" applyAlignment="1">
      <alignment horizontal="center"/>
    </xf>
    <xf numFmtId="10" fontId="29" fillId="0" borderId="29" xfId="0" applyNumberFormat="1" applyFont="1" applyBorder="1" applyAlignment="1">
      <alignment horizontal="center"/>
    </xf>
    <xf numFmtId="10" fontId="29" fillId="0" borderId="18" xfId="0" applyNumberFormat="1" applyFont="1" applyBorder="1" applyAlignment="1">
      <alignment horizontal="center"/>
    </xf>
    <xf numFmtId="10" fontId="29" fillId="0" borderId="19" xfId="0" applyNumberFormat="1" applyFont="1" applyBorder="1" applyAlignment="1">
      <alignment horizontal="center"/>
    </xf>
    <xf numFmtId="10" fontId="29" fillId="0" borderId="0" xfId="0" applyNumberFormat="1" applyFont="1" applyAlignment="1">
      <alignment horizontal="center"/>
    </xf>
    <xf numFmtId="7" fontId="29" fillId="0" borderId="0" xfId="0" applyNumberFormat="1" applyFont="1" applyAlignment="1">
      <alignment horizontal="center"/>
    </xf>
    <xf numFmtId="10" fontId="29" fillId="0" borderId="0" xfId="2" applyNumberFormat="1" applyFont="1" applyAlignment="1">
      <alignment horizontal="center"/>
    </xf>
    <xf numFmtId="8" fontId="14" fillId="0" borderId="0" xfId="0" applyNumberFormat="1" applyFont="1" applyBorder="1" applyAlignment="1">
      <alignment horizontal="center"/>
    </xf>
    <xf numFmtId="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29" fillId="0" borderId="18" xfId="0" applyNumberFormat="1" applyFont="1" applyBorder="1"/>
    <xf numFmtId="0" fontId="14" fillId="0" borderId="0" xfId="0" applyFont="1" applyAlignment="1">
      <alignment horizontal="left"/>
    </xf>
    <xf numFmtId="7" fontId="14" fillId="0" borderId="0" xfId="0" applyNumberFormat="1" applyFont="1" applyFill="1"/>
    <xf numFmtId="17" fontId="12" fillId="0" borderId="3" xfId="0" applyNumberFormat="1" applyFont="1" applyFill="1" applyBorder="1" applyAlignment="1">
      <alignment horizontal="left"/>
    </xf>
    <xf numFmtId="164" fontId="12" fillId="0" borderId="3" xfId="1" applyNumberFormat="1" applyFont="1" applyFill="1" applyBorder="1"/>
    <xf numFmtId="17" fontId="12" fillId="0" borderId="17" xfId="0" applyNumberFormat="1" applyFont="1" applyFill="1" applyBorder="1" applyAlignment="1">
      <alignment horizontal="left"/>
    </xf>
    <xf numFmtId="164" fontId="12" fillId="0" borderId="17" xfId="1" applyNumberFormat="1" applyFont="1" applyFill="1" applyBorder="1"/>
    <xf numFmtId="164" fontId="12" fillId="0" borderId="9" xfId="1" applyNumberFormat="1" applyFont="1" applyFill="1" applyBorder="1"/>
    <xf numFmtId="49" fontId="23" fillId="0" borderId="0" xfId="0" applyNumberFormat="1" applyFont="1" applyAlignment="1"/>
    <xf numFmtId="5" fontId="25" fillId="0" borderId="22" xfId="0" applyNumberFormat="1" applyFont="1" applyBorder="1"/>
    <xf numFmtId="39" fontId="7" fillId="0" borderId="0" xfId="0" applyNumberFormat="1" applyFont="1"/>
    <xf numFmtId="0" fontId="11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Border="1"/>
    <xf numFmtId="164" fontId="12" fillId="0" borderId="4" xfId="1" applyNumberFormat="1" applyFont="1" applyFill="1" applyBorder="1"/>
    <xf numFmtId="49" fontId="17" fillId="6" borderId="40" xfId="0" applyNumberFormat="1" applyFont="1" applyFill="1" applyBorder="1" applyAlignment="1">
      <alignment horizontal="center"/>
    </xf>
    <xf numFmtId="166" fontId="14" fillId="16" borderId="13" xfId="0" applyNumberFormat="1" applyFont="1" applyFill="1" applyBorder="1" applyAlignment="1">
      <alignment horizontal="center" vertical="center" wrapText="1"/>
    </xf>
    <xf numFmtId="166" fontId="29" fillId="16" borderId="15" xfId="0" applyNumberFormat="1" applyFont="1" applyFill="1" applyBorder="1"/>
    <xf numFmtId="43" fontId="29" fillId="16" borderId="15" xfId="1" applyFont="1" applyFill="1" applyBorder="1"/>
    <xf numFmtId="43" fontId="29" fillId="16" borderId="15" xfId="0" applyNumberFormat="1" applyFont="1" applyFill="1" applyBorder="1"/>
    <xf numFmtId="43" fontId="29" fillId="16" borderId="16" xfId="0" applyNumberFormat="1" applyFont="1" applyFill="1" applyBorder="1"/>
    <xf numFmtId="166" fontId="14" fillId="8" borderId="13" xfId="0" applyNumberFormat="1" applyFont="1" applyFill="1" applyBorder="1" applyAlignment="1">
      <alignment horizontal="center" vertical="center" wrapText="1"/>
    </xf>
    <xf numFmtId="166" fontId="29" fillId="8" borderId="15" xfId="0" applyNumberFormat="1" applyFont="1" applyFill="1" applyBorder="1"/>
    <xf numFmtId="43" fontId="29" fillId="8" borderId="15" xfId="1" applyFont="1" applyFill="1" applyBorder="1"/>
    <xf numFmtId="43" fontId="29" fillId="8" borderId="15" xfId="0" applyNumberFormat="1" applyFont="1" applyFill="1" applyBorder="1"/>
    <xf numFmtId="43" fontId="29" fillId="8" borderId="16" xfId="0" applyNumberFormat="1" applyFont="1" applyFill="1" applyBorder="1"/>
    <xf numFmtId="0" fontId="14" fillId="16" borderId="13" xfId="0" applyFont="1" applyFill="1" applyBorder="1" applyAlignment="1">
      <alignment horizontal="center" vertical="center" wrapText="1"/>
    </xf>
    <xf numFmtId="0" fontId="29" fillId="16" borderId="15" xfId="0" applyFont="1" applyFill="1" applyBorder="1"/>
    <xf numFmtId="4" fontId="29" fillId="16" borderId="15" xfId="0" applyNumberFormat="1" applyFont="1" applyFill="1" applyBorder="1"/>
    <xf numFmtId="4" fontId="29" fillId="16" borderId="16" xfId="0" applyNumberFormat="1" applyFont="1" applyFill="1" applyBorder="1"/>
    <xf numFmtId="0" fontId="14" fillId="8" borderId="13" xfId="0" applyFont="1" applyFill="1" applyBorder="1" applyAlignment="1">
      <alignment horizontal="center" vertical="center" wrapText="1"/>
    </xf>
    <xf numFmtId="0" fontId="29" fillId="8" borderId="15" xfId="0" applyFont="1" applyFill="1" applyBorder="1"/>
    <xf numFmtId="4" fontId="29" fillId="8" borderId="15" xfId="0" applyNumberFormat="1" applyFont="1" applyFill="1" applyBorder="1"/>
    <xf numFmtId="4" fontId="29" fillId="8" borderId="16" xfId="0" applyNumberFormat="1" applyFont="1" applyFill="1" applyBorder="1"/>
    <xf numFmtId="0" fontId="28" fillId="0" borderId="0" xfId="0" applyFont="1" applyFill="1" applyAlignment="1">
      <alignment horizontal="left"/>
    </xf>
    <xf numFmtId="0" fontId="18" fillId="0" borderId="0" xfId="0" applyFont="1" applyAlignment="1"/>
    <xf numFmtId="17" fontId="11" fillId="13" borderId="8" xfId="0" applyNumberFormat="1" applyFont="1" applyFill="1" applyBorder="1" applyAlignment="1">
      <alignment horizontal="left"/>
    </xf>
    <xf numFmtId="0" fontId="16" fillId="0" borderId="0" xfId="0" applyFont="1"/>
    <xf numFmtId="164" fontId="11" fillId="7" borderId="20" xfId="1" applyNumberFormat="1" applyFont="1" applyFill="1" applyBorder="1"/>
    <xf numFmtId="164" fontId="11" fillId="8" borderId="20" xfId="1" applyNumberFormat="1" applyFont="1" applyFill="1" applyBorder="1"/>
    <xf numFmtId="164" fontId="11" fillId="9" borderId="20" xfId="1" applyNumberFormat="1" applyFont="1" applyFill="1" applyBorder="1"/>
    <xf numFmtId="164" fontId="11" fillId="10" borderId="20" xfId="1" applyNumberFormat="1" applyFont="1" applyFill="1" applyBorder="1"/>
    <xf numFmtId="164" fontId="11" fillId="11" borderId="20" xfId="1" applyNumberFormat="1" applyFont="1" applyFill="1" applyBorder="1"/>
    <xf numFmtId="164" fontId="11" fillId="12" borderId="20" xfId="1" applyNumberFormat="1" applyFont="1" applyFill="1" applyBorder="1"/>
    <xf numFmtId="164" fontId="11" fillId="13" borderId="20" xfId="1" applyNumberFormat="1" applyFont="1" applyFill="1" applyBorder="1"/>
    <xf numFmtId="17" fontId="19" fillId="6" borderId="29" xfId="0" applyNumberFormat="1" applyFont="1" applyFill="1" applyBorder="1" applyAlignment="1">
      <alignment horizontal="center"/>
    </xf>
    <xf numFmtId="3" fontId="16" fillId="7" borderId="34" xfId="0" applyNumberFormat="1" applyFont="1" applyFill="1" applyBorder="1"/>
    <xf numFmtId="164" fontId="11" fillId="7" borderId="8" xfId="1" applyNumberFormat="1" applyFont="1" applyFill="1" applyBorder="1"/>
    <xf numFmtId="3" fontId="16" fillId="0" borderId="34" xfId="0" applyNumberFormat="1" applyFont="1" applyBorder="1"/>
    <xf numFmtId="3" fontId="16" fillId="8" borderId="34" xfId="0" applyNumberFormat="1" applyFont="1" applyFill="1" applyBorder="1"/>
    <xf numFmtId="164" fontId="11" fillId="8" borderId="8" xfId="1" applyNumberFormat="1" applyFont="1" applyFill="1" applyBorder="1"/>
    <xf numFmtId="3" fontId="16" fillId="9" borderId="34" xfId="0" applyNumberFormat="1" applyFont="1" applyFill="1" applyBorder="1"/>
    <xf numFmtId="164" fontId="11" fillId="9" borderId="8" xfId="1" applyNumberFormat="1" applyFont="1" applyFill="1" applyBorder="1"/>
    <xf numFmtId="3" fontId="16" fillId="10" borderId="34" xfId="0" applyNumberFormat="1" applyFont="1" applyFill="1" applyBorder="1"/>
    <xf numFmtId="164" fontId="11" fillId="10" borderId="8" xfId="1" applyNumberFormat="1" applyFont="1" applyFill="1" applyBorder="1"/>
    <xf numFmtId="3" fontId="16" fillId="11" borderId="34" xfId="0" applyNumberFormat="1" applyFont="1" applyFill="1" applyBorder="1"/>
    <xf numFmtId="164" fontId="11" fillId="11" borderId="8" xfId="1" applyNumberFormat="1" applyFont="1" applyFill="1" applyBorder="1"/>
    <xf numFmtId="3" fontId="16" fillId="12" borderId="34" xfId="0" applyNumberFormat="1" applyFont="1" applyFill="1" applyBorder="1"/>
    <xf numFmtId="164" fontId="11" fillId="12" borderId="8" xfId="1" applyNumberFormat="1" applyFont="1" applyFill="1" applyBorder="1"/>
    <xf numFmtId="3" fontId="16" fillId="13" borderId="34" xfId="0" applyNumberFormat="1" applyFont="1" applyFill="1" applyBorder="1"/>
    <xf numFmtId="164" fontId="11" fillId="13" borderId="8" xfId="1" applyNumberFormat="1" applyFont="1" applyFill="1" applyBorder="1"/>
    <xf numFmtId="164" fontId="11" fillId="6" borderId="25" xfId="1" applyNumberFormat="1" applyFont="1" applyFill="1" applyBorder="1" applyAlignment="1">
      <alignment vertical="center"/>
    </xf>
    <xf numFmtId="0" fontId="16" fillId="0" borderId="34" xfId="0" applyFont="1" applyBorder="1"/>
    <xf numFmtId="164" fontId="16" fillId="0" borderId="29" xfId="0" applyNumberFormat="1" applyFont="1" applyBorder="1"/>
    <xf numFmtId="41" fontId="16" fillId="0" borderId="34" xfId="0" applyNumberFormat="1" applyFont="1" applyBorder="1"/>
    <xf numFmtId="3" fontId="16" fillId="4" borderId="34" xfId="0" applyNumberFormat="1" applyFont="1" applyFill="1" applyBorder="1"/>
    <xf numFmtId="0" fontId="16" fillId="0" borderId="0" xfId="0" applyFont="1" applyBorder="1"/>
    <xf numFmtId="49" fontId="17" fillId="6" borderId="40" xfId="0" applyNumberFormat="1" applyFont="1" applyFill="1" applyBorder="1" applyAlignment="1">
      <alignment horizontal="center"/>
    </xf>
    <xf numFmtId="49" fontId="17" fillId="6" borderId="21" xfId="0" applyNumberFormat="1" applyFont="1" applyFill="1" applyBorder="1" applyAlignment="1">
      <alignment horizontal="center"/>
    </xf>
    <xf numFmtId="49" fontId="17" fillId="6" borderId="41" xfId="0" applyNumberFormat="1" applyFont="1" applyFill="1" applyBorder="1" applyAlignment="1">
      <alignment horizontal="center"/>
    </xf>
    <xf numFmtId="49" fontId="17" fillId="6" borderId="4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/>
    <xf numFmtId="3" fontId="16" fillId="0" borderId="0" xfId="0" applyNumberFormat="1" applyFont="1" applyBorder="1"/>
    <xf numFmtId="3" fontId="16" fillId="8" borderId="0" xfId="0" applyNumberFormat="1" applyFont="1" applyFill="1" applyBorder="1"/>
    <xf numFmtId="3" fontId="16" fillId="9" borderId="0" xfId="0" applyNumberFormat="1" applyFont="1" applyFill="1" applyBorder="1"/>
    <xf numFmtId="3" fontId="16" fillId="4" borderId="0" xfId="0" applyNumberFormat="1" applyFont="1" applyFill="1" applyBorder="1"/>
    <xf numFmtId="3" fontId="16" fillId="10" borderId="0" xfId="0" applyNumberFormat="1" applyFont="1" applyFill="1" applyBorder="1"/>
    <xf numFmtId="3" fontId="16" fillId="11" borderId="0" xfId="0" applyNumberFormat="1" applyFont="1" applyFill="1" applyBorder="1"/>
    <xf numFmtId="3" fontId="16" fillId="12" borderId="0" xfId="0" applyNumberFormat="1" applyFont="1" applyFill="1" applyBorder="1"/>
    <xf numFmtId="3" fontId="16" fillId="13" borderId="0" xfId="0" applyNumberFormat="1" applyFont="1" applyFill="1" applyBorder="1"/>
    <xf numFmtId="164" fontId="17" fillId="6" borderId="20" xfId="0" applyNumberFormat="1" applyFont="1" applyFill="1" applyBorder="1" applyAlignment="1">
      <alignment vertical="center"/>
    </xf>
    <xf numFmtId="41" fontId="16" fillId="0" borderId="0" xfId="0" applyNumberFormat="1" applyFont="1" applyBorder="1"/>
    <xf numFmtId="164" fontId="16" fillId="0" borderId="18" xfId="0" applyNumberFormat="1" applyFont="1" applyBorder="1"/>
    <xf numFmtId="17" fontId="12" fillId="0" borderId="7" xfId="0" applyNumberFormat="1" applyFont="1" applyFill="1" applyBorder="1" applyAlignment="1">
      <alignment horizontal="left"/>
    </xf>
    <xf numFmtId="17" fontId="12" fillId="0" borderId="3" xfId="0" applyNumberFormat="1" applyFont="1" applyFill="1" applyBorder="1" applyAlignment="1">
      <alignment horizontal="left"/>
    </xf>
    <xf numFmtId="164" fontId="12" fillId="0" borderId="3" xfId="1" applyNumberFormat="1" applyFont="1" applyFill="1" applyBorder="1"/>
    <xf numFmtId="164" fontId="12" fillId="0" borderId="7" xfId="1" applyNumberFormat="1" applyFont="1" applyFill="1" applyBorder="1"/>
    <xf numFmtId="17" fontId="11" fillId="0" borderId="8" xfId="0" applyNumberFormat="1" applyFont="1" applyFill="1" applyBorder="1" applyAlignment="1">
      <alignment horizontal="left"/>
    </xf>
    <xf numFmtId="164" fontId="11" fillId="0" borderId="6" xfId="1" applyNumberFormat="1" applyFont="1" applyFill="1" applyBorder="1"/>
    <xf numFmtId="17" fontId="11" fillId="5" borderId="8" xfId="0" applyNumberFormat="1" applyFont="1" applyFill="1" applyBorder="1" applyAlignment="1">
      <alignment horizontal="left"/>
    </xf>
    <xf numFmtId="165" fontId="11" fillId="5" borderId="6" xfId="1" applyNumberFormat="1" applyFont="1" applyFill="1" applyBorder="1"/>
    <xf numFmtId="164" fontId="12" fillId="0" borderId="3" xfId="1" applyNumberFormat="1" applyFont="1" applyFill="1" applyBorder="1"/>
    <xf numFmtId="164" fontId="12" fillId="0" borderId="3" xfId="1" applyNumberFormat="1" applyFont="1" applyFill="1" applyBorder="1"/>
    <xf numFmtId="164" fontId="12" fillId="0" borderId="3" xfId="1" applyNumberFormat="1" applyFont="1" applyFill="1" applyBorder="1"/>
    <xf numFmtId="164" fontId="12" fillId="0" borderId="7" xfId="1" applyNumberFormat="1" applyFont="1" applyFill="1" applyBorder="1"/>
    <xf numFmtId="164" fontId="12" fillId="0" borderId="3" xfId="1" applyNumberFormat="1" applyFont="1" applyFill="1" applyBorder="1"/>
    <xf numFmtId="164" fontId="12" fillId="0" borderId="7" xfId="1" applyNumberFormat="1" applyFont="1" applyFill="1" applyBorder="1"/>
    <xf numFmtId="164" fontId="12" fillId="0" borderId="3" xfId="1" applyNumberFormat="1" applyFont="1" applyFill="1" applyBorder="1"/>
    <xf numFmtId="164" fontId="12" fillId="0" borderId="7" xfId="1" applyNumberFormat="1" applyFont="1" applyFill="1" applyBorder="1"/>
    <xf numFmtId="164" fontId="12" fillId="0" borderId="3" xfId="1" applyNumberFormat="1" applyFont="1" applyFill="1" applyBorder="1"/>
    <xf numFmtId="164" fontId="12" fillId="0" borderId="7" xfId="1" applyNumberFormat="1" applyFont="1" applyFill="1" applyBorder="1"/>
    <xf numFmtId="164" fontId="12" fillId="0" borderId="3" xfId="1" applyNumberFormat="1" applyFont="1" applyFill="1" applyBorder="1"/>
    <xf numFmtId="164" fontId="12" fillId="0" borderId="7" xfId="1" applyNumberFormat="1" applyFont="1" applyFill="1" applyBorder="1"/>
    <xf numFmtId="164" fontId="12" fillId="0" borderId="3" xfId="1" applyNumberFormat="1" applyFont="1" applyFill="1" applyBorder="1"/>
    <xf numFmtId="164" fontId="12" fillId="0" borderId="7" xfId="1" applyNumberFormat="1" applyFont="1" applyFill="1" applyBorder="1"/>
    <xf numFmtId="17" fontId="12" fillId="0" borderId="7" xfId="0" applyNumberFormat="1" applyFont="1" applyFill="1" applyBorder="1" applyAlignment="1">
      <alignment horizontal="left"/>
    </xf>
    <xf numFmtId="17" fontId="12" fillId="0" borderId="3" xfId="0" applyNumberFormat="1" applyFont="1" applyFill="1" applyBorder="1" applyAlignment="1">
      <alignment horizontal="left"/>
    </xf>
    <xf numFmtId="164" fontId="12" fillId="0" borderId="3" xfId="1" applyNumberFormat="1" applyFont="1" applyFill="1" applyBorder="1"/>
    <xf numFmtId="164" fontId="12" fillId="0" borderId="7" xfId="1" applyNumberFormat="1" applyFont="1" applyFill="1" applyBorder="1"/>
    <xf numFmtId="17" fontId="11" fillId="0" borderId="8" xfId="0" applyNumberFormat="1" applyFont="1" applyFill="1" applyBorder="1" applyAlignment="1">
      <alignment horizontal="left"/>
    </xf>
    <xf numFmtId="164" fontId="11" fillId="0" borderId="6" xfId="1" applyNumberFormat="1" applyFont="1" applyFill="1" applyBorder="1"/>
    <xf numFmtId="165" fontId="11" fillId="13" borderId="6" xfId="1" applyNumberFormat="1" applyFont="1" applyFill="1" applyBorder="1"/>
    <xf numFmtId="3" fontId="16" fillId="17" borderId="34" xfId="0" applyNumberFormat="1" applyFont="1" applyFill="1" applyBorder="1"/>
    <xf numFmtId="167" fontId="33" fillId="0" borderId="0" xfId="0" applyNumberFormat="1" applyFont="1" applyFill="1"/>
    <xf numFmtId="166" fontId="33" fillId="0" borderId="0" xfId="0" applyNumberFormat="1" applyFont="1" applyFill="1"/>
    <xf numFmtId="167" fontId="33" fillId="0" borderId="2" xfId="0" applyNumberFormat="1" applyFont="1" applyFill="1" applyBorder="1"/>
    <xf numFmtId="39" fontId="33" fillId="0" borderId="0" xfId="1" applyNumberFormat="1" applyFont="1" applyFill="1" applyBorder="1"/>
    <xf numFmtId="0" fontId="33" fillId="0" borderId="0" xfId="0" applyFont="1" applyFill="1" applyAlignment="1">
      <alignment horizontal="left"/>
    </xf>
    <xf numFmtId="171" fontId="23" fillId="0" borderId="0" xfId="0" applyNumberFormat="1" applyFont="1"/>
    <xf numFmtId="172" fontId="23" fillId="0" borderId="0" xfId="0" applyNumberFormat="1" applyFont="1"/>
    <xf numFmtId="7" fontId="23" fillId="0" borderId="0" xfId="0" applyNumberFormat="1" applyFont="1"/>
    <xf numFmtId="0" fontId="31" fillId="0" borderId="0" xfId="0" applyFont="1" applyAlignment="1">
      <alignment horizontal="center"/>
    </xf>
    <xf numFmtId="166" fontId="27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32" fillId="7" borderId="25" xfId="0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49" fontId="17" fillId="6" borderId="40" xfId="0" applyNumberFormat="1" applyFont="1" applyFill="1" applyBorder="1" applyAlignment="1">
      <alignment horizontal="center"/>
    </xf>
    <xf numFmtId="49" fontId="17" fillId="6" borderId="4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49" fontId="17" fillId="6" borderId="27" xfId="0" applyNumberFormat="1" applyFont="1" applyFill="1" applyBorder="1" applyAlignment="1">
      <alignment horizontal="center"/>
    </xf>
    <xf numFmtId="49" fontId="17" fillId="6" borderId="21" xfId="0" applyNumberFormat="1" applyFont="1" applyFill="1" applyBorder="1" applyAlignment="1">
      <alignment horizontal="center"/>
    </xf>
    <xf numFmtId="0" fontId="32" fillId="9" borderId="25" xfId="0" applyFont="1" applyFill="1" applyBorder="1" applyAlignment="1">
      <alignment horizontal="center" vertical="center"/>
    </xf>
    <xf numFmtId="0" fontId="32" fillId="9" borderId="20" xfId="0" applyFont="1" applyFill="1" applyBorder="1" applyAlignment="1">
      <alignment horizontal="center" vertical="center"/>
    </xf>
    <xf numFmtId="0" fontId="32" fillId="9" borderId="26" xfId="0" applyFont="1" applyFill="1" applyBorder="1" applyAlignment="1">
      <alignment horizontal="center" vertical="center"/>
    </xf>
    <xf numFmtId="0" fontId="31" fillId="15" borderId="25" xfId="0" applyFont="1" applyFill="1" applyBorder="1" applyAlignment="1">
      <alignment horizontal="center" vertical="center"/>
    </xf>
    <xf numFmtId="0" fontId="31" fillId="15" borderId="20" xfId="0" applyFont="1" applyFill="1" applyBorder="1" applyAlignment="1">
      <alignment horizontal="center" vertical="center"/>
    </xf>
    <xf numFmtId="0" fontId="31" fillId="15" borderId="26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49" fontId="11" fillId="6" borderId="27" xfId="0" applyNumberFormat="1" applyFont="1" applyFill="1" applyBorder="1" applyAlignment="1">
      <alignment horizontal="center"/>
    </xf>
    <xf numFmtId="49" fontId="11" fillId="6" borderId="2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CCFF"/>
      <color rgb="FF66FFFF"/>
      <color rgb="FFFF99CC"/>
      <color rgb="FFCCFF66"/>
      <color rgb="FFFFFFCC"/>
      <color rgb="FFCC99FF"/>
      <color rgb="FFFF9966"/>
      <color rgb="FFFFCCFF"/>
      <color rgb="FFF7A1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Comparison </a:t>
            </a:r>
            <a:endParaRPr lang="en-US"/>
          </a:p>
        </c:rich>
      </c:tx>
      <c:layout>
        <c:manualLayout>
          <c:xMode val="edge"/>
          <c:yMode val="edge"/>
          <c:x val="0.36673977396661034"/>
          <c:y val="1.7699153499852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7665280424422"/>
          <c:y val="6.8097547409222858E-2"/>
          <c:w val="0.87590366281073528"/>
          <c:h val="0.83554942230159379"/>
        </c:manualLayout>
      </c:layout>
      <c:barChart>
        <c:barDir val="col"/>
        <c:grouping val="clustered"/>
        <c:varyColors val="0"/>
        <c:ser>
          <c:idx val="0"/>
          <c:order val="0"/>
          <c:tx>
            <c:v>FY14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'FY12-FY19 Collections'!$B$45:$H$45</c:f>
              <c:numCache>
                <c:formatCode>_(* #,##0_);_(* \(#,##0\);_(* "-"??_);_(@_)</c:formatCode>
                <c:ptCount val="7"/>
                <c:pt idx="0">
                  <c:v>1697413.6899999997</c:v>
                </c:pt>
                <c:pt idx="1">
                  <c:v>514097.08000000007</c:v>
                </c:pt>
                <c:pt idx="2">
                  <c:v>2975568.4200000004</c:v>
                </c:pt>
                <c:pt idx="3">
                  <c:v>633266.07000000007</c:v>
                </c:pt>
                <c:pt idx="4">
                  <c:v>541250.65000000014</c:v>
                </c:pt>
                <c:pt idx="5">
                  <c:v>1009130.9899999998</c:v>
                </c:pt>
                <c:pt idx="6">
                  <c:v>726546.4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9-4F29-8D62-982C19E93AA8}"/>
            </c:ext>
          </c:extLst>
        </c:ser>
        <c:ser>
          <c:idx val="1"/>
          <c:order val="1"/>
          <c:tx>
            <c:v>FY15</c:v>
          </c:tx>
          <c:spPr>
            <a:solidFill>
              <a:srgbClr val="F7A1D8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'FY12-FY19 Collections'!$B$60:$H$60</c:f>
              <c:numCache>
                <c:formatCode>_(* #,##0_);_(* \(#,##0\);_(* "-"??_);_(@_)</c:formatCode>
                <c:ptCount val="7"/>
                <c:pt idx="0">
                  <c:v>1835663.7799999998</c:v>
                </c:pt>
                <c:pt idx="1">
                  <c:v>547790.16000000015</c:v>
                </c:pt>
                <c:pt idx="2">
                  <c:v>3217944.64</c:v>
                </c:pt>
                <c:pt idx="3">
                  <c:v>638402.21000000008</c:v>
                </c:pt>
                <c:pt idx="4">
                  <c:v>625195.14</c:v>
                </c:pt>
                <c:pt idx="5">
                  <c:v>1146939.29</c:v>
                </c:pt>
                <c:pt idx="6">
                  <c:v>751460.76000000013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9-4F29-8D62-982C19E93AA8}"/>
            </c:ext>
          </c:extLst>
        </c:ser>
        <c:ser>
          <c:idx val="2"/>
          <c:order val="2"/>
          <c:tx>
            <c:v>FY16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'FY12-FY19 Collections'!$B$75:$H$75</c:f>
              <c:numCache>
                <c:formatCode>_(* #,##0_);_(* \(#,##0\);_(* "-"??_);_(@_)</c:formatCode>
                <c:ptCount val="7"/>
                <c:pt idx="0">
                  <c:v>1956207.2499999998</c:v>
                </c:pt>
                <c:pt idx="1">
                  <c:v>568881.38</c:v>
                </c:pt>
                <c:pt idx="2">
                  <c:v>3749759.459999999</c:v>
                </c:pt>
                <c:pt idx="3">
                  <c:v>747902.55999999994</c:v>
                </c:pt>
                <c:pt idx="4">
                  <c:v>683574.64999999991</c:v>
                </c:pt>
                <c:pt idx="5">
                  <c:v>1347396.3299999998</c:v>
                </c:pt>
                <c:pt idx="6">
                  <c:v>893765.73999999987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49-4F29-8D62-982C19E93AA8}"/>
            </c:ext>
          </c:extLst>
        </c:ser>
        <c:ser>
          <c:idx val="3"/>
          <c:order val="3"/>
          <c:tx>
            <c:v>FY17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'FY12-FY19 Collections'!$B$90:$H$90</c:f>
              <c:numCache>
                <c:formatCode>_(* #,##0_);_(* \(#,##0\);_(* "-"??_);_(@_)</c:formatCode>
                <c:ptCount val="7"/>
                <c:pt idx="0">
                  <c:v>2071290.66</c:v>
                </c:pt>
                <c:pt idx="1">
                  <c:v>607325.72000000009</c:v>
                </c:pt>
                <c:pt idx="2">
                  <c:v>4247363.68</c:v>
                </c:pt>
                <c:pt idx="3">
                  <c:v>828732.02999999991</c:v>
                </c:pt>
                <c:pt idx="4">
                  <c:v>735454.70000000007</c:v>
                </c:pt>
                <c:pt idx="5">
                  <c:v>1529829.21</c:v>
                </c:pt>
                <c:pt idx="6">
                  <c:v>986386.67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49-4F29-8D62-982C19E93AA8}"/>
            </c:ext>
          </c:extLst>
        </c:ser>
        <c:ser>
          <c:idx val="4"/>
          <c:order val="4"/>
          <c:tx>
            <c:v>FY 18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'FY12-FY19 Collections'!$B$105:$H$105</c:f>
              <c:numCache>
                <c:formatCode>_(* #,##0_);_(* \(#,##0\);_(* "-"??_);_(@_)</c:formatCode>
                <c:ptCount val="7"/>
                <c:pt idx="0">
                  <c:v>2229829.2999999998</c:v>
                </c:pt>
                <c:pt idx="1">
                  <c:v>618106.66000000015</c:v>
                </c:pt>
                <c:pt idx="2">
                  <c:v>4672464.47</c:v>
                </c:pt>
                <c:pt idx="3">
                  <c:v>885071.99</c:v>
                </c:pt>
                <c:pt idx="4">
                  <c:v>771557.80999999994</c:v>
                </c:pt>
                <c:pt idx="5">
                  <c:v>1792550.8700000003</c:v>
                </c:pt>
                <c:pt idx="6">
                  <c:v>1209719.48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49-4F29-8D62-982C19E93AA8}"/>
            </c:ext>
          </c:extLst>
        </c:ser>
        <c:ser>
          <c:idx val="5"/>
          <c:order val="5"/>
          <c:tx>
            <c:v>FY19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'FY12-FY19 Collections'!$B$120:$H$120</c:f>
              <c:numCache>
                <c:formatCode>_(* #,##0_);_(* \(#,##0\);_(* "-"??_);_(@_)</c:formatCode>
                <c:ptCount val="7"/>
                <c:pt idx="0">
                  <c:v>1713373.5699999998</c:v>
                </c:pt>
                <c:pt idx="1">
                  <c:v>430563.91000000003</c:v>
                </c:pt>
                <c:pt idx="2">
                  <c:v>2847736.4299999997</c:v>
                </c:pt>
                <c:pt idx="3">
                  <c:v>545015.80000000005</c:v>
                </c:pt>
                <c:pt idx="4">
                  <c:v>581896.17000000004</c:v>
                </c:pt>
                <c:pt idx="5">
                  <c:v>1350365.78</c:v>
                </c:pt>
                <c:pt idx="6">
                  <c:v>857099.51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A-4640-A25E-10B03C86E6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axId val="452788680"/>
        <c:axId val="452783192"/>
      </c:barChart>
      <c:catAx>
        <c:axId val="4527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83192"/>
        <c:crosses val="autoZero"/>
        <c:auto val="1"/>
        <c:lblAlgn val="ctr"/>
        <c:lblOffset val="100"/>
        <c:noMultiLvlLbl val="0"/>
      </c:catAx>
      <c:valAx>
        <c:axId val="45278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88680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458346816237"/>
          <c:y val="0.93645373798473863"/>
          <c:w val="0.76479871522908949"/>
          <c:h val="4.80937233839147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66FFFF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66FFFF"/>
                </a:solidFill>
              </a:rPr>
              <a:t>Race to 12 Million</a:t>
            </a:r>
          </a:p>
        </c:rich>
      </c:tx>
      <c:layout>
        <c:manualLayout>
          <c:xMode val="edge"/>
          <c:yMode val="edge"/>
          <c:x val="0.24709332324822431"/>
          <c:y val="1.4184397163120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66FFFF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66FFFF">
                      <a:shade val="30000"/>
                      <a:satMod val="115000"/>
                    </a:srgbClr>
                  </a:gs>
                  <a:gs pos="50000">
                    <a:srgbClr val="66FFFF">
                      <a:shade val="67500"/>
                      <a:satMod val="115000"/>
                    </a:srgbClr>
                  </a:gs>
                  <a:gs pos="100000">
                    <a:srgbClr val="66FFFF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CFC-4A1F-9315-B25BC01AD5CB}"/>
              </c:ext>
            </c:extLst>
          </c:dPt>
          <c:val>
            <c:numRef>
              <c:f>'FY12-FY19 Collections'!$J$120</c:f>
              <c:numCache>
                <c:formatCode>_(* #,##0_);_(* \(#,##0\);_(* "-"??_);_(@_)</c:formatCode>
                <c:ptCount val="1"/>
                <c:pt idx="0">
                  <c:v>8326051.1699999999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F2A-4945-844C-F6114255C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783584"/>
        <c:axId val="452785152"/>
        <c:extLst/>
      </c:barChart>
      <c:catAx>
        <c:axId val="452783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2785152"/>
        <c:crosses val="autoZero"/>
        <c:auto val="1"/>
        <c:lblAlgn val="ctr"/>
        <c:lblOffset val="100"/>
        <c:noMultiLvlLbl val="0"/>
      </c:catAx>
      <c:valAx>
        <c:axId val="452785152"/>
        <c:scaling>
          <c:orientation val="minMax"/>
          <c:max val="12000000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83584"/>
        <c:crosses val="autoZero"/>
        <c:crossBetween val="between"/>
        <c:majorUnit val="500000"/>
        <c:minorUnit val="2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91</xdr:row>
      <xdr:rowOff>9525</xdr:rowOff>
    </xdr:from>
    <xdr:to>
      <xdr:col>20</xdr:col>
      <xdr:colOff>247650</xdr:colOff>
      <xdr:row>120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371476</xdr:colOff>
      <xdr:row>91</xdr:row>
      <xdr:rowOff>9525</xdr:rowOff>
    </xdr:from>
    <xdr:to>
      <xdr:col>23</xdr:col>
      <xdr:colOff>219075</xdr:colOff>
      <xdr:row>120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%20Reg%20Collect%20Rpts%20Combi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18%20Reg%20Collect%20Rpts%20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Coll %"/>
      <sheetName val="Monthly Collections"/>
      <sheetName val="FY12-FY17 Collections"/>
      <sheetName val="Sales By Counties"/>
      <sheetName val="% Collection by Region"/>
    </sheetNames>
    <sheetDataSet>
      <sheetData sheetId="0"/>
      <sheetData sheetId="1">
        <row r="19">
          <cell r="B19">
            <v>146591.38</v>
          </cell>
          <cell r="C19">
            <v>58149.99</v>
          </cell>
          <cell r="D19">
            <v>355473.68</v>
          </cell>
          <cell r="E19">
            <v>78227.460000000006</v>
          </cell>
          <cell r="F19">
            <v>59358.98</v>
          </cell>
          <cell r="G19">
            <v>122271.59</v>
          </cell>
          <cell r="H19">
            <v>35151.65</v>
          </cell>
        </row>
        <row r="21">
          <cell r="B21">
            <v>2071290.73</v>
          </cell>
          <cell r="C21">
            <v>607325.30000000005</v>
          </cell>
          <cell r="D21">
            <v>4247363.2699999996</v>
          </cell>
          <cell r="E21">
            <v>828732.96</v>
          </cell>
          <cell r="F21">
            <v>735435.21</v>
          </cell>
          <cell r="G21">
            <v>1529808.41</v>
          </cell>
          <cell r="H21">
            <v>986386.59000000008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Coll %"/>
      <sheetName val="Monthly Collections"/>
      <sheetName val="FY12-FY18 Collections"/>
      <sheetName val="Sales By Counties"/>
      <sheetName val="% Collection by Region"/>
    </sheetNames>
    <sheetDataSet>
      <sheetData sheetId="0"/>
      <sheetData sheetId="1">
        <row r="19">
          <cell r="B19">
            <v>175803.48</v>
          </cell>
          <cell r="C19">
            <v>68750.070000000007</v>
          </cell>
          <cell r="D19">
            <v>407950.1</v>
          </cell>
          <cell r="E19">
            <v>90980.18</v>
          </cell>
          <cell r="F19">
            <v>72276.08</v>
          </cell>
          <cell r="G19">
            <v>160413.15</v>
          </cell>
          <cell r="H19">
            <v>51574.83</v>
          </cell>
        </row>
        <row r="21">
          <cell r="B21">
            <v>2229829.5499999998</v>
          </cell>
          <cell r="C21">
            <v>618106.66000000015</v>
          </cell>
          <cell r="D21">
            <v>4672464.47</v>
          </cell>
          <cell r="E21">
            <v>868339.2799999998</v>
          </cell>
          <cell r="F21">
            <v>771557.80999999994</v>
          </cell>
          <cell r="G21">
            <v>1792550.8700000003</v>
          </cell>
          <cell r="H21">
            <v>1226452.19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+@sum(EB76:EB82)" TargetMode="External"/><Relationship Id="rId1" Type="http://schemas.openxmlformats.org/officeDocument/2006/relationships/hyperlink" Target="mailto:+@sum(EB76:EB82)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topLeftCell="A8" workbookViewId="0">
      <selection activeCell="O24" sqref="O24"/>
    </sheetView>
  </sheetViews>
  <sheetFormatPr defaultRowHeight="15"/>
  <cols>
    <col min="1" max="1" width="25" customWidth="1"/>
    <col min="2" max="2" width="1.28515625" customWidth="1"/>
    <col min="3" max="3" width="15.85546875" customWidth="1"/>
    <col min="4" max="4" width="1.28515625" customWidth="1"/>
    <col min="5" max="5" width="15.85546875" customWidth="1"/>
    <col min="6" max="6" width="1.28515625" customWidth="1"/>
    <col min="7" max="7" width="15.85546875" style="304" customWidth="1"/>
    <col min="8" max="8" width="1.28515625" style="304" customWidth="1"/>
    <col min="9" max="9" width="15.85546875" style="304" customWidth="1"/>
    <col min="10" max="10" width="1.28515625" customWidth="1"/>
    <col min="11" max="11" width="15.85546875" customWidth="1"/>
    <col min="12" max="12" width="1.140625" customWidth="1"/>
    <col min="13" max="13" width="16.42578125" customWidth="1"/>
    <col min="14" max="14" width="9.42578125" customWidth="1"/>
  </cols>
  <sheetData>
    <row r="1" spans="1:15" ht="15.75">
      <c r="A1" s="426" t="s">
        <v>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275"/>
      <c r="O1" s="35"/>
    </row>
    <row r="2" spans="1:15" ht="15.75">
      <c r="A2" s="426" t="s">
        <v>7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275"/>
      <c r="O2" s="35"/>
    </row>
    <row r="3" spans="1:15" ht="15.75">
      <c r="A3" s="426" t="s">
        <v>166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275"/>
      <c r="O3" s="35"/>
    </row>
    <row r="4" spans="1:15" ht="15.75">
      <c r="A4" s="426" t="s">
        <v>173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275"/>
      <c r="O4" s="35"/>
    </row>
    <row r="5" spans="1:15" ht="24" customHeight="1">
      <c r="A5" s="262"/>
      <c r="B5" s="125"/>
      <c r="C5" s="126" t="s">
        <v>23</v>
      </c>
      <c r="D5" s="125" t="s">
        <v>24</v>
      </c>
      <c r="E5" s="125"/>
      <c r="F5" s="125"/>
      <c r="G5" s="127"/>
      <c r="H5" s="127"/>
      <c r="I5" s="127"/>
      <c r="J5" s="36"/>
      <c r="K5" s="36"/>
      <c r="L5" s="36"/>
      <c r="M5" s="36"/>
      <c r="N5" s="36"/>
      <c r="O5" s="36"/>
    </row>
    <row r="6" spans="1:15" ht="6.75" customHeight="1" thickBot="1">
      <c r="A6" s="128"/>
      <c r="B6" s="125"/>
      <c r="C6" s="125"/>
      <c r="D6" s="125"/>
      <c r="E6" s="125"/>
      <c r="F6" s="125"/>
      <c r="G6" s="127"/>
      <c r="H6" s="127"/>
      <c r="I6" s="127"/>
      <c r="J6" s="36"/>
      <c r="K6" s="36"/>
      <c r="L6" s="36"/>
      <c r="M6" s="36"/>
      <c r="N6" s="36"/>
      <c r="O6" s="36"/>
    </row>
    <row r="7" spans="1:15" ht="44.25" customHeight="1" thickBot="1">
      <c r="A7" s="277" t="s">
        <v>107</v>
      </c>
      <c r="B7" s="278"/>
      <c r="C7" s="321" t="s">
        <v>133</v>
      </c>
      <c r="D7" s="278"/>
      <c r="E7" s="326" t="s">
        <v>153</v>
      </c>
      <c r="F7" s="278"/>
      <c r="G7" s="283" t="s">
        <v>154</v>
      </c>
      <c r="H7" s="280"/>
      <c r="I7" s="282" t="s">
        <v>155</v>
      </c>
      <c r="J7" s="281"/>
      <c r="K7" s="331" t="s">
        <v>134</v>
      </c>
      <c r="L7" s="279"/>
      <c r="M7" s="335" t="s">
        <v>156</v>
      </c>
      <c r="N7" s="134"/>
      <c r="O7" s="35"/>
    </row>
    <row r="8" spans="1:15">
      <c r="A8" s="128"/>
      <c r="B8" s="125"/>
      <c r="C8" s="322"/>
      <c r="D8" s="126"/>
      <c r="E8" s="327"/>
      <c r="F8" s="125"/>
      <c r="G8" s="288"/>
      <c r="H8" s="289"/>
      <c r="I8" s="290"/>
      <c r="J8" s="36"/>
      <c r="K8" s="332"/>
      <c r="L8" s="284"/>
      <c r="M8" s="336"/>
      <c r="N8" s="128"/>
      <c r="O8" s="36"/>
    </row>
    <row r="9" spans="1:15">
      <c r="A9" s="306" t="s">
        <v>25</v>
      </c>
      <c r="B9" s="129"/>
      <c r="C9" s="323">
        <v>1431232.38</v>
      </c>
      <c r="D9" s="126"/>
      <c r="E9" s="328">
        <v>1654877.89</v>
      </c>
      <c r="F9" s="125"/>
      <c r="G9" s="291">
        <f>(E9-C9)/C9</f>
        <v>0.15626079532940698</v>
      </c>
      <c r="H9" s="292"/>
      <c r="I9" s="293">
        <f>(M9-K9)/K9</f>
        <v>0.15626079532940698</v>
      </c>
      <c r="J9" s="36"/>
      <c r="K9" s="333">
        <f>SUM(C8:C9)</f>
        <v>1431232.38</v>
      </c>
      <c r="L9" s="285"/>
      <c r="M9" s="337">
        <f>SUM(E8:E9)</f>
        <v>1654877.89</v>
      </c>
      <c r="N9" s="133"/>
      <c r="O9" s="36"/>
    </row>
    <row r="10" spans="1:15">
      <c r="A10" s="131"/>
      <c r="B10" s="125"/>
      <c r="C10" s="323"/>
      <c r="D10" s="126"/>
      <c r="E10" s="328"/>
      <c r="F10" s="125"/>
      <c r="G10" s="294"/>
      <c r="H10" s="292"/>
      <c r="I10" s="293"/>
      <c r="J10" s="36"/>
      <c r="K10" s="333"/>
      <c r="L10" s="285"/>
      <c r="M10" s="337"/>
      <c r="N10" s="133"/>
      <c r="O10" s="36"/>
    </row>
    <row r="11" spans="1:15">
      <c r="A11" s="306" t="s">
        <v>26</v>
      </c>
      <c r="B11" s="129"/>
      <c r="C11" s="323">
        <v>1612870.46</v>
      </c>
      <c r="D11" s="126"/>
      <c r="E11" s="328">
        <v>1784752.64</v>
      </c>
      <c r="F11" s="125"/>
      <c r="G11" s="294">
        <f>(E11-C11)/C11</f>
        <v>0.10656911653028846</v>
      </c>
      <c r="H11" s="292"/>
      <c r="I11" s="293">
        <f>(M11-K11)/K11</f>
        <v>0.12993243355733669</v>
      </c>
      <c r="J11" s="36"/>
      <c r="K11" s="333">
        <f>SUM(C9:C11)</f>
        <v>3044102.84</v>
      </c>
      <c r="L11" s="285"/>
      <c r="M11" s="337">
        <f>SUM(E9:E11)</f>
        <v>3439630.53</v>
      </c>
      <c r="N11" s="133"/>
      <c r="O11" s="36"/>
    </row>
    <row r="12" spans="1:15">
      <c r="A12" s="131"/>
      <c r="B12" s="125"/>
      <c r="C12" s="323"/>
      <c r="D12" s="126"/>
      <c r="E12" s="328"/>
      <c r="F12" s="125"/>
      <c r="G12" s="294"/>
      <c r="H12" s="292"/>
      <c r="I12" s="293"/>
      <c r="J12" s="36"/>
      <c r="K12" s="333"/>
      <c r="L12" s="285"/>
      <c r="M12" s="337"/>
      <c r="N12" s="133"/>
      <c r="O12" s="36"/>
    </row>
    <row r="13" spans="1:15">
      <c r="A13" s="306" t="s">
        <v>27</v>
      </c>
      <c r="B13" s="129"/>
      <c r="C13" s="323">
        <v>1616235.42</v>
      </c>
      <c r="D13" s="126"/>
      <c r="E13" s="328">
        <v>1721251.39</v>
      </c>
      <c r="F13" s="125"/>
      <c r="G13" s="294">
        <f>(E13-C13)/C13</f>
        <v>6.4975664250694357E-2</v>
      </c>
      <c r="H13" s="292"/>
      <c r="I13" s="293">
        <f>(M13-K13)/K13</f>
        <v>0.10740500626235662</v>
      </c>
      <c r="J13" s="36"/>
      <c r="K13" s="333">
        <f>SUM(C9:C13)</f>
        <v>4660338.26</v>
      </c>
      <c r="L13" s="285"/>
      <c r="M13" s="337">
        <f>SUM(E9:E13)</f>
        <v>5160881.92</v>
      </c>
      <c r="N13" s="133"/>
      <c r="O13" s="36"/>
    </row>
    <row r="14" spans="1:15">
      <c r="A14" s="131"/>
      <c r="B14" s="125"/>
      <c r="C14" s="323"/>
      <c r="D14" s="126"/>
      <c r="E14" s="328"/>
      <c r="F14" s="125"/>
      <c r="G14" s="294"/>
      <c r="H14" s="292"/>
      <c r="I14" s="293"/>
      <c r="J14" s="36"/>
      <c r="K14" s="333"/>
      <c r="L14" s="285"/>
      <c r="M14" s="337"/>
      <c r="N14" s="133"/>
      <c r="O14" s="36"/>
    </row>
    <row r="15" spans="1:15">
      <c r="A15" s="306" t="s">
        <v>28</v>
      </c>
      <c r="B15" s="129"/>
      <c r="C15" s="323">
        <v>1454497.54</v>
      </c>
      <c r="D15" s="126"/>
      <c r="E15" s="328">
        <v>1537233.34</v>
      </c>
      <c r="F15" s="125"/>
      <c r="G15" s="294">
        <f>(E15-C15)/C15</f>
        <v>5.6882736288436792E-2</v>
      </c>
      <c r="H15" s="292"/>
      <c r="I15" s="293">
        <f>(M15-K15)/K15</f>
        <v>9.5387591601396718E-2</v>
      </c>
      <c r="J15" s="36"/>
      <c r="K15" s="333">
        <f>SUM(C9:C15)</f>
        <v>6114835.7999999998</v>
      </c>
      <c r="L15" s="285"/>
      <c r="M15" s="337">
        <f>SUM(E9:E15)</f>
        <v>6698115.2599999998</v>
      </c>
      <c r="N15" s="133"/>
      <c r="O15" s="36"/>
    </row>
    <row r="16" spans="1:15">
      <c r="A16" s="131"/>
      <c r="B16" s="125"/>
      <c r="C16" s="323"/>
      <c r="D16" s="126"/>
      <c r="E16" s="328"/>
      <c r="F16" s="125"/>
      <c r="G16" s="294"/>
      <c r="H16" s="292"/>
      <c r="I16" s="293"/>
      <c r="J16" s="36"/>
      <c r="K16" s="333"/>
      <c r="L16" s="285"/>
      <c r="M16" s="337"/>
      <c r="N16" s="133"/>
      <c r="O16" s="36"/>
    </row>
    <row r="17" spans="1:15">
      <c r="A17" s="306" t="s">
        <v>29</v>
      </c>
      <c r="B17" s="129"/>
      <c r="C17" s="323">
        <v>876255.45</v>
      </c>
      <c r="D17" s="126"/>
      <c r="E17" s="328">
        <v>958852.81</v>
      </c>
      <c r="F17" s="125"/>
      <c r="G17" s="294">
        <f>(E17-C17)/C17</f>
        <v>9.4261736118160647E-2</v>
      </c>
      <c r="H17" s="292"/>
      <c r="I17" s="293">
        <f>(M17-K17)/K17</f>
        <v>9.5246478151747818E-2</v>
      </c>
      <c r="J17" s="36"/>
      <c r="K17" s="333">
        <f>SUM(C9:C17)</f>
        <v>6991091.25</v>
      </c>
      <c r="L17" s="285"/>
      <c r="M17" s="337">
        <f>SUM(E9:E17)</f>
        <v>7656968.0700000003</v>
      </c>
      <c r="N17" s="133"/>
      <c r="O17" s="36"/>
    </row>
    <row r="18" spans="1:15">
      <c r="A18" s="131"/>
      <c r="B18" s="125"/>
      <c r="C18" s="323"/>
      <c r="D18" s="126"/>
      <c r="E18" s="328"/>
      <c r="F18" s="125"/>
      <c r="G18" s="294"/>
      <c r="H18" s="292"/>
      <c r="I18" s="293"/>
      <c r="J18" s="37"/>
      <c r="K18" s="333"/>
      <c r="L18" s="286"/>
      <c r="M18" s="337"/>
      <c r="N18" s="133"/>
      <c r="O18" s="36"/>
    </row>
    <row r="19" spans="1:15">
      <c r="A19" s="306" t="s">
        <v>30</v>
      </c>
      <c r="B19" s="129"/>
      <c r="C19" s="323">
        <v>603210.57999999996</v>
      </c>
      <c r="D19" s="126"/>
      <c r="E19" s="328">
        <f>684282.98+22750</f>
        <v>707032.98</v>
      </c>
      <c r="F19" s="125"/>
      <c r="G19" s="294">
        <f>(E19-C19)/C19</f>
        <v>0.17211634451106617</v>
      </c>
      <c r="H19" s="292"/>
      <c r="I19" s="293">
        <f>(M19-K19)/K19</f>
        <v>0.10135220290553038</v>
      </c>
      <c r="J19" s="36"/>
      <c r="K19" s="333">
        <f>SUM(C9:C19)</f>
        <v>7594301.8300000001</v>
      </c>
      <c r="L19" s="285"/>
      <c r="M19" s="337">
        <f>SUM(E9:E19)</f>
        <v>8364001.0500000007</v>
      </c>
      <c r="N19" s="133"/>
      <c r="O19" s="36"/>
    </row>
    <row r="20" spans="1:15">
      <c r="A20" s="131"/>
      <c r="B20" s="125"/>
      <c r="C20" s="323"/>
      <c r="D20" s="126"/>
      <c r="E20" s="328"/>
      <c r="F20" s="125"/>
      <c r="G20" s="294"/>
      <c r="H20" s="292"/>
      <c r="I20" s="293"/>
      <c r="J20" s="36"/>
      <c r="K20" s="333"/>
      <c r="L20" s="285"/>
      <c r="M20" s="337"/>
      <c r="N20" s="133"/>
      <c r="O20" s="36"/>
    </row>
    <row r="21" spans="1:15">
      <c r="A21" s="306" t="s">
        <v>31</v>
      </c>
      <c r="B21" s="129"/>
      <c r="C21" s="323">
        <v>739186.95</v>
      </c>
      <c r="D21" s="126"/>
      <c r="E21" s="328">
        <v>0</v>
      </c>
      <c r="F21" s="125"/>
      <c r="G21" s="294">
        <f>(E21-C21)/C21</f>
        <v>-1</v>
      </c>
      <c r="H21" s="292"/>
      <c r="I21" s="293">
        <f>(M21-K21)/K21</f>
        <v>3.6614041016325076E-3</v>
      </c>
      <c r="J21" s="36"/>
      <c r="K21" s="333">
        <f>SUM(C9:C21)</f>
        <v>8333488.7800000003</v>
      </c>
      <c r="L21" s="285"/>
      <c r="M21" s="337">
        <f>SUM(E9:E21)</f>
        <v>8364001.0500000007</v>
      </c>
      <c r="N21" s="133"/>
      <c r="O21" s="36"/>
    </row>
    <row r="22" spans="1:15">
      <c r="A22" s="131"/>
      <c r="B22" s="125"/>
      <c r="C22" s="323"/>
      <c r="D22" s="126"/>
      <c r="E22" s="328"/>
      <c r="F22" s="125"/>
      <c r="G22" s="294"/>
      <c r="H22" s="292"/>
      <c r="I22" s="293"/>
      <c r="J22" s="36"/>
      <c r="K22" s="333"/>
      <c r="L22" s="285"/>
      <c r="M22" s="337"/>
      <c r="N22" s="133"/>
      <c r="O22" s="36"/>
    </row>
    <row r="23" spans="1:15">
      <c r="A23" s="306" t="s">
        <v>32</v>
      </c>
      <c r="B23" s="129"/>
      <c r="C23" s="323">
        <v>643264</v>
      </c>
      <c r="D23" s="126"/>
      <c r="E23" s="328">
        <v>0</v>
      </c>
      <c r="F23" s="125"/>
      <c r="G23" s="294">
        <f>(E23-C23)/C23</f>
        <v>-1</v>
      </c>
      <c r="H23" s="292"/>
      <c r="I23" s="293">
        <f>(M23-K23)/K23</f>
        <v>-6.8259842397041082E-2</v>
      </c>
      <c r="J23" s="36"/>
      <c r="K23" s="333">
        <f>SUM(C9:C23)</f>
        <v>8976752.7800000012</v>
      </c>
      <c r="L23" s="285"/>
      <c r="M23" s="337">
        <f>SUM(E9:E23)</f>
        <v>8364001.0500000007</v>
      </c>
      <c r="N23" s="133"/>
      <c r="O23" s="36"/>
    </row>
    <row r="24" spans="1:15">
      <c r="A24" s="131"/>
      <c r="B24" s="125"/>
      <c r="C24" s="323"/>
      <c r="D24" s="126"/>
      <c r="E24" s="328"/>
      <c r="F24" s="125"/>
      <c r="G24" s="294"/>
      <c r="H24" s="292"/>
      <c r="I24" s="293"/>
      <c r="J24" s="36"/>
      <c r="K24" s="333"/>
      <c r="L24" s="285"/>
      <c r="M24" s="337"/>
      <c r="N24" s="133"/>
      <c r="O24" s="36"/>
    </row>
    <row r="25" spans="1:15">
      <c r="A25" s="306" t="s">
        <v>33</v>
      </c>
      <c r="B25" s="129"/>
      <c r="C25" s="323">
        <v>741391.77</v>
      </c>
      <c r="D25" s="126"/>
      <c r="E25" s="328">
        <v>0</v>
      </c>
      <c r="F25" s="125"/>
      <c r="G25" s="294">
        <f>(E25-C25)/C25</f>
        <v>-1</v>
      </c>
      <c r="H25" s="292"/>
      <c r="I25" s="293">
        <f t="shared" ref="I25:I31" si="0">(M25-K25)/K25</f>
        <v>-0.13934177383685858</v>
      </c>
      <c r="J25" s="36"/>
      <c r="K25" s="333">
        <f>SUM(C9:C25)</f>
        <v>9718144.5500000007</v>
      </c>
      <c r="L25" s="285"/>
      <c r="M25" s="337">
        <f>SUM(E9:E25)</f>
        <v>8364001.0500000007</v>
      </c>
      <c r="N25" s="133"/>
      <c r="O25" s="36"/>
    </row>
    <row r="26" spans="1:15">
      <c r="A26" s="131"/>
      <c r="B26" s="125"/>
      <c r="C26" s="322"/>
      <c r="D26" s="126"/>
      <c r="E26" s="327"/>
      <c r="F26" s="125"/>
      <c r="G26" s="294"/>
      <c r="H26" s="292"/>
      <c r="I26" s="293"/>
      <c r="J26" s="36"/>
      <c r="K26" s="333"/>
      <c r="L26" s="285"/>
      <c r="M26" s="337"/>
      <c r="N26" s="133"/>
      <c r="O26" s="36"/>
    </row>
    <row r="27" spans="1:15">
      <c r="A27" s="306" t="s">
        <v>34</v>
      </c>
      <c r="B27" s="129"/>
      <c r="C27" s="324">
        <v>869589.44</v>
      </c>
      <c r="D27" s="126"/>
      <c r="E27" s="329">
        <v>0</v>
      </c>
      <c r="F27" s="125"/>
      <c r="G27" s="294">
        <f>(E27-C27)/C27</f>
        <v>-1</v>
      </c>
      <c r="H27" s="292"/>
      <c r="I27" s="293">
        <f t="shared" si="0"/>
        <v>-0.21002916602365446</v>
      </c>
      <c r="J27" s="36"/>
      <c r="K27" s="333">
        <f>SUM(C9:C27)</f>
        <v>10587733.99</v>
      </c>
      <c r="L27" s="285"/>
      <c r="M27" s="337">
        <f>SUM(E9:E27)</f>
        <v>8364001.0500000007</v>
      </c>
      <c r="N27" s="133"/>
      <c r="O27" s="36"/>
    </row>
    <row r="28" spans="1:15">
      <c r="A28" s="131"/>
      <c r="B28" s="125"/>
      <c r="C28" s="324"/>
      <c r="D28" s="126"/>
      <c r="E28" s="329"/>
      <c r="F28" s="125"/>
      <c r="G28" s="294"/>
      <c r="H28" s="292"/>
      <c r="I28" s="293"/>
      <c r="J28" s="36"/>
      <c r="K28" s="333"/>
      <c r="L28" s="285"/>
      <c r="M28" s="337"/>
      <c r="N28" s="133"/>
      <c r="O28" s="36"/>
    </row>
    <row r="29" spans="1:15">
      <c r="A29" s="306" t="s">
        <v>35</v>
      </c>
      <c r="B29" s="129"/>
      <c r="C29" s="324">
        <v>870488.61</v>
      </c>
      <c r="D29" s="126"/>
      <c r="E29" s="329">
        <v>0</v>
      </c>
      <c r="F29" s="125"/>
      <c r="G29" s="294">
        <f>(E29-C29)/C29</f>
        <v>-1</v>
      </c>
      <c r="H29" s="292"/>
      <c r="I29" s="293">
        <f t="shared" si="0"/>
        <v>-0.27004376315747253</v>
      </c>
      <c r="J29" s="40"/>
      <c r="K29" s="333">
        <f>SUM(C9:C29)</f>
        <v>11458222.6</v>
      </c>
      <c r="L29" s="285"/>
      <c r="M29" s="337">
        <f>SUM(E9:E29)</f>
        <v>8364001.0500000007</v>
      </c>
      <c r="N29" s="133"/>
      <c r="O29" s="36"/>
    </row>
    <row r="30" spans="1:15">
      <c r="A30" s="131"/>
      <c r="B30" s="125"/>
      <c r="C30" s="324"/>
      <c r="D30" s="126"/>
      <c r="E30" s="329"/>
      <c r="F30" s="125"/>
      <c r="G30" s="294"/>
      <c r="H30" s="292"/>
      <c r="I30" s="293"/>
      <c r="J30" s="36" t="s">
        <v>16</v>
      </c>
      <c r="K30" s="333"/>
      <c r="L30" s="285"/>
      <c r="M30" s="337"/>
      <c r="N30" s="133"/>
      <c r="O30" s="36"/>
    </row>
    <row r="31" spans="1:15" ht="15.75" thickBot="1">
      <c r="A31" s="306" t="s">
        <v>36</v>
      </c>
      <c r="B31" s="129"/>
      <c r="C31" s="325">
        <f>992737.71+22750</f>
        <v>1015487.71</v>
      </c>
      <c r="D31" s="305"/>
      <c r="E31" s="330">
        <v>0</v>
      </c>
      <c r="F31" s="125"/>
      <c r="G31" s="295">
        <f>(E31-C31)/C31</f>
        <v>-1</v>
      </c>
      <c r="H31" s="296"/>
      <c r="I31" s="297">
        <f t="shared" si="0"/>
        <v>-0.3294696732459228</v>
      </c>
      <c r="J31" s="36"/>
      <c r="K31" s="334">
        <f>SUM(C9:C31)</f>
        <v>12473710.309999999</v>
      </c>
      <c r="L31" s="287"/>
      <c r="M31" s="338">
        <f>SUM(E9:E31)</f>
        <v>8364001.0500000007</v>
      </c>
      <c r="N31" s="133"/>
      <c r="O31" s="36"/>
    </row>
    <row r="32" spans="1:15">
      <c r="A32" s="129"/>
      <c r="B32" s="129"/>
      <c r="C32" s="135"/>
      <c r="D32" s="125"/>
      <c r="E32" s="135"/>
      <c r="F32" s="125"/>
      <c r="G32" s="292"/>
      <c r="H32" s="298"/>
      <c r="I32" s="298"/>
      <c r="J32" s="36"/>
      <c r="K32" s="133"/>
      <c r="L32" s="133"/>
      <c r="M32" s="133"/>
      <c r="N32" s="133"/>
      <c r="O32" s="36"/>
    </row>
    <row r="33" spans="1:15">
      <c r="A33" s="131" t="s">
        <v>37</v>
      </c>
      <c r="B33" s="128"/>
      <c r="C33" s="307">
        <f>SUM(C9:C32)</f>
        <v>12473710.309999999</v>
      </c>
      <c r="D33" s="131"/>
      <c r="E33" s="307">
        <f>SUM(E9:E32)</f>
        <v>8364001.0500000007</v>
      </c>
      <c r="F33" s="128"/>
      <c r="G33" s="292"/>
      <c r="H33" s="127"/>
      <c r="I33" s="298"/>
      <c r="J33" s="36"/>
      <c r="K33" s="39"/>
      <c r="L33" s="39"/>
      <c r="M33" s="39"/>
      <c r="N33" s="39"/>
      <c r="O33" s="276"/>
    </row>
    <row r="34" spans="1:15">
      <c r="A34" s="128"/>
      <c r="B34" s="128"/>
      <c r="C34" s="130"/>
      <c r="D34" s="128"/>
      <c r="E34" s="130"/>
      <c r="F34" s="128"/>
      <c r="G34" s="299"/>
      <c r="H34" s="127"/>
      <c r="I34" s="300"/>
      <c r="J34" s="36"/>
      <c r="K34" s="39"/>
      <c r="L34" s="39"/>
      <c r="M34" s="39"/>
      <c r="N34" s="39"/>
      <c r="O34" s="36"/>
    </row>
    <row r="35" spans="1:15">
      <c r="A35" s="128" t="s">
        <v>38</v>
      </c>
      <c r="B35" s="128"/>
      <c r="C35" s="130">
        <f>22750+22750+22750+22750</f>
        <v>91000</v>
      </c>
      <c r="D35" s="128"/>
      <c r="E35" s="130">
        <f>22750</f>
        <v>22750</v>
      </c>
      <c r="F35" s="128"/>
      <c r="G35" s="127"/>
      <c r="H35" s="127"/>
      <c r="I35" s="127"/>
      <c r="J35" s="36"/>
      <c r="K35" s="39"/>
      <c r="L35" s="39"/>
      <c r="M35" s="39"/>
      <c r="N35" s="39"/>
      <c r="O35" s="36"/>
    </row>
    <row r="36" spans="1:15">
      <c r="A36" s="128"/>
      <c r="B36" s="128"/>
      <c r="C36" s="128"/>
      <c r="D36" s="128"/>
      <c r="E36" s="128"/>
      <c r="F36" s="128"/>
      <c r="G36" s="127"/>
      <c r="H36" s="127"/>
      <c r="I36" s="127"/>
      <c r="J36" s="36"/>
      <c r="K36" s="39"/>
      <c r="L36" s="39"/>
      <c r="M36" s="39"/>
      <c r="N36" s="39"/>
      <c r="O36" s="36"/>
    </row>
    <row r="37" spans="1:15">
      <c r="A37" s="128"/>
      <c r="B37" s="128"/>
      <c r="C37" s="128"/>
      <c r="D37" s="128"/>
      <c r="E37" s="128"/>
      <c r="F37" s="128"/>
      <c r="G37" s="127"/>
      <c r="H37" s="127"/>
      <c r="I37" s="298"/>
      <c r="J37" s="36"/>
      <c r="K37" s="39"/>
      <c r="L37" s="39"/>
      <c r="M37" s="39"/>
      <c r="N37" s="39"/>
      <c r="O37" s="36"/>
    </row>
    <row r="38" spans="1:15">
      <c r="A38" s="131" t="s">
        <v>39</v>
      </c>
      <c r="B38" s="128"/>
      <c r="C38" s="132">
        <f>C33-C35</f>
        <v>12382710.309999999</v>
      </c>
      <c r="D38" s="131"/>
      <c r="E38" s="132">
        <f>E33-E35</f>
        <v>8341251.0500000007</v>
      </c>
      <c r="F38" s="128"/>
      <c r="G38" s="301"/>
      <c r="H38" s="127"/>
      <c r="I38" s="298"/>
      <c r="J38" s="36"/>
      <c r="K38" s="41">
        <f>C38</f>
        <v>12382710.309999999</v>
      </c>
      <c r="L38" s="41"/>
      <c r="M38" s="41">
        <f>E38</f>
        <v>8341251.0500000007</v>
      </c>
      <c r="N38" s="41"/>
      <c r="O38" s="276"/>
    </row>
    <row r="39" spans="1:15">
      <c r="A39" s="36"/>
      <c r="B39" s="36"/>
      <c r="C39" s="36"/>
      <c r="D39" s="36"/>
      <c r="E39" s="36"/>
      <c r="F39" s="36"/>
      <c r="G39" s="302"/>
      <c r="H39" s="303"/>
      <c r="I39" s="303"/>
      <c r="J39" s="36"/>
      <c r="K39" s="36"/>
      <c r="L39" s="36"/>
      <c r="M39" s="36"/>
      <c r="N39" s="36"/>
      <c r="O39" s="36"/>
    </row>
    <row r="40" spans="1:15">
      <c r="A40" s="36"/>
      <c r="B40" s="36"/>
      <c r="C40" s="36"/>
      <c r="D40" s="36"/>
      <c r="E40" s="36"/>
      <c r="F40" s="36"/>
      <c r="G40" s="303"/>
      <c r="H40" s="303"/>
      <c r="I40" s="303"/>
      <c r="J40" s="36"/>
      <c r="K40" s="36"/>
      <c r="L40" s="36"/>
      <c r="M40" s="36"/>
      <c r="N40" s="36"/>
      <c r="O40" s="36"/>
    </row>
    <row r="41" spans="1:15">
      <c r="A41" s="36"/>
      <c r="B41" s="36"/>
      <c r="C41" s="38"/>
      <c r="D41" s="36"/>
      <c r="E41" s="38"/>
      <c r="F41" s="36"/>
      <c r="G41" s="303"/>
      <c r="H41" s="303"/>
      <c r="I41" s="303"/>
      <c r="J41" s="36"/>
      <c r="K41" s="36"/>
      <c r="L41" s="36"/>
      <c r="M41" s="36"/>
      <c r="N41" s="36"/>
      <c r="O41" s="36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"/>
  <sheetViews>
    <sheetView workbookViewId="0">
      <selection activeCell="F14" sqref="F14"/>
    </sheetView>
  </sheetViews>
  <sheetFormatPr defaultRowHeight="15"/>
  <cols>
    <col min="1" max="1" width="11.140625" customWidth="1"/>
    <col min="2" max="10" width="13.7109375" customWidth="1"/>
    <col min="11" max="11" width="13.7109375" hidden="1" customWidth="1"/>
    <col min="12" max="12" width="13.7109375" customWidth="1"/>
    <col min="13" max="13" width="10.42578125" bestFit="1" customWidth="1"/>
    <col min="14" max="14" width="12.7109375" customWidth="1"/>
  </cols>
  <sheetData>
    <row r="1" spans="1:13">
      <c r="A1" s="428" t="s">
        <v>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17"/>
    </row>
    <row r="2" spans="1:13">
      <c r="A2" s="429" t="s">
        <v>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17"/>
    </row>
    <row r="3" spans="1:13">
      <c r="A3" s="430" t="s">
        <v>182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17"/>
    </row>
    <row r="4" spans="1:13">
      <c r="A4" s="427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17"/>
    </row>
    <row r="5" spans="1:13" s="44" customFormat="1">
      <c r="A5" s="430" t="s">
        <v>161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"/>
    </row>
    <row r="6" spans="1:13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0"/>
      <c r="M6" s="20"/>
    </row>
    <row r="7" spans="1:13">
      <c r="A7" s="22"/>
      <c r="B7" s="23" t="s">
        <v>8</v>
      </c>
      <c r="C7" s="23" t="s">
        <v>9</v>
      </c>
      <c r="D7" s="23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1" t="s">
        <v>15</v>
      </c>
      <c r="J7" s="21"/>
      <c r="K7" s="21"/>
      <c r="L7" s="22"/>
      <c r="M7" s="22"/>
    </row>
    <row r="8" spans="1:13">
      <c r="A8" s="422" t="s">
        <v>167</v>
      </c>
      <c r="B8" s="418">
        <v>318651.40999999997</v>
      </c>
      <c r="C8" s="418">
        <v>70437.81</v>
      </c>
      <c r="D8" s="418">
        <v>567211.56999999995</v>
      </c>
      <c r="E8" s="420">
        <v>116250.18</v>
      </c>
      <c r="F8" s="420">
        <v>119008.6</v>
      </c>
      <c r="G8" s="420">
        <v>323991.31</v>
      </c>
      <c r="H8" s="420">
        <v>134271.09</v>
      </c>
      <c r="I8" s="420">
        <f>SUM(B8:H8)</f>
        <v>1649821.9700000002</v>
      </c>
      <c r="J8" s="24"/>
      <c r="K8" s="19"/>
      <c r="L8" s="17" t="s">
        <v>16</v>
      </c>
      <c r="M8" s="17"/>
    </row>
    <row r="9" spans="1:13">
      <c r="A9" s="422" t="s">
        <v>168</v>
      </c>
      <c r="B9" s="419">
        <v>423637.02</v>
      </c>
      <c r="C9" s="419">
        <v>94525.02</v>
      </c>
      <c r="D9" s="419">
        <v>514600.4</v>
      </c>
      <c r="E9" s="419">
        <v>100885.51</v>
      </c>
      <c r="F9" s="419">
        <v>118466.78</v>
      </c>
      <c r="G9" s="419">
        <v>291577.06</v>
      </c>
      <c r="H9" s="419">
        <v>245374.52</v>
      </c>
      <c r="I9" s="421">
        <f t="shared" ref="I9:I19" si="0">SUM(B9:H9)</f>
        <v>1789066.31</v>
      </c>
      <c r="J9" s="24"/>
      <c r="K9" s="19"/>
      <c r="L9" s="315"/>
      <c r="M9" s="17"/>
    </row>
    <row r="10" spans="1:13">
      <c r="A10" s="422" t="s">
        <v>169</v>
      </c>
      <c r="B10" s="419">
        <v>413004.02</v>
      </c>
      <c r="C10" s="419">
        <v>75843.600000000006</v>
      </c>
      <c r="D10" s="419">
        <v>518342.01</v>
      </c>
      <c r="E10" s="419">
        <v>106347.02</v>
      </c>
      <c r="F10" s="419">
        <v>113195.86</v>
      </c>
      <c r="G10" s="419">
        <v>274698.71999999997</v>
      </c>
      <c r="H10" s="419">
        <v>214302.81</v>
      </c>
      <c r="I10" s="421">
        <f t="shared" si="0"/>
        <v>1715734.04</v>
      </c>
      <c r="J10" s="24"/>
      <c r="K10" s="19"/>
      <c r="L10" s="315"/>
      <c r="M10" s="17"/>
    </row>
    <row r="11" spans="1:13">
      <c r="A11" s="422" t="s">
        <v>170</v>
      </c>
      <c r="B11" s="419">
        <v>311453.94</v>
      </c>
      <c r="C11" s="419">
        <v>82601.14</v>
      </c>
      <c r="D11" s="419">
        <v>524024.56</v>
      </c>
      <c r="E11" s="419">
        <v>95600.46</v>
      </c>
      <c r="F11" s="419">
        <v>104964.47</v>
      </c>
      <c r="G11" s="419">
        <v>271706.73</v>
      </c>
      <c r="H11" s="419">
        <v>133153.4</v>
      </c>
      <c r="I11" s="421">
        <f t="shared" si="0"/>
        <v>1523504.7</v>
      </c>
      <c r="J11" s="24"/>
      <c r="K11" s="19"/>
      <c r="L11" s="315"/>
      <c r="M11" s="17"/>
    </row>
    <row r="12" spans="1:13">
      <c r="A12" s="422" t="s">
        <v>171</v>
      </c>
      <c r="B12" s="419">
        <v>118845.84</v>
      </c>
      <c r="C12" s="419">
        <v>57436.81</v>
      </c>
      <c r="D12" s="419">
        <v>445824.11</v>
      </c>
      <c r="E12" s="419">
        <v>70992.95</v>
      </c>
      <c r="F12" s="419">
        <v>84526.42</v>
      </c>
      <c r="G12" s="419">
        <v>114715.37</v>
      </c>
      <c r="H12" s="419">
        <v>83531.02</v>
      </c>
      <c r="I12" s="421">
        <f t="shared" si="0"/>
        <v>975872.52</v>
      </c>
      <c r="J12" s="24"/>
      <c r="K12" s="19"/>
      <c r="L12" s="17"/>
      <c r="M12" s="17"/>
    </row>
    <row r="13" spans="1:13">
      <c r="A13" s="422" t="s">
        <v>181</v>
      </c>
      <c r="B13" s="419">
        <v>127781.37</v>
      </c>
      <c r="C13" s="419">
        <v>49719.53</v>
      </c>
      <c r="D13" s="419">
        <v>277733.78000000003</v>
      </c>
      <c r="E13" s="419">
        <v>54939.68</v>
      </c>
      <c r="F13" s="419">
        <v>41734.04</v>
      </c>
      <c r="G13" s="419">
        <v>73676.59</v>
      </c>
      <c r="H13" s="419">
        <v>46466.67</v>
      </c>
      <c r="I13" s="421">
        <f t="shared" si="0"/>
        <v>672051.66</v>
      </c>
      <c r="J13" s="24"/>
      <c r="K13" s="19"/>
      <c r="L13" s="17"/>
      <c r="M13" s="17"/>
    </row>
    <row r="14" spans="1:13">
      <c r="A14" s="339" t="s">
        <v>158</v>
      </c>
      <c r="B14" s="122">
        <v>124720.71</v>
      </c>
      <c r="C14" s="122">
        <v>35534.68</v>
      </c>
      <c r="D14" s="122">
        <v>280477.31</v>
      </c>
      <c r="E14" s="122">
        <v>47659.32</v>
      </c>
      <c r="F14" s="122">
        <v>38627.18</v>
      </c>
      <c r="G14" s="122">
        <v>71594.84</v>
      </c>
      <c r="H14" s="122">
        <v>106293.55</v>
      </c>
      <c r="I14" s="123">
        <f t="shared" si="0"/>
        <v>704907.59000000008</v>
      </c>
      <c r="J14" s="24"/>
      <c r="K14" s="19"/>
      <c r="L14" s="17"/>
      <c r="M14" s="315"/>
    </row>
    <row r="15" spans="1:13">
      <c r="A15" s="339" t="s">
        <v>157</v>
      </c>
      <c r="B15" s="122">
        <v>76246.89</v>
      </c>
      <c r="C15" s="122">
        <v>23473.94</v>
      </c>
      <c r="D15" s="122">
        <v>266033.05</v>
      </c>
      <c r="E15" s="122">
        <v>41923.39</v>
      </c>
      <c r="F15" s="122">
        <v>35079.980000000003</v>
      </c>
      <c r="G15" s="122">
        <v>64493.21</v>
      </c>
      <c r="H15" s="122">
        <v>75316.97</v>
      </c>
      <c r="I15" s="123">
        <f t="shared" si="0"/>
        <v>582567.43000000005</v>
      </c>
      <c r="J15" s="24"/>
      <c r="K15" s="19"/>
      <c r="L15" s="17"/>
      <c r="M15" s="17"/>
    </row>
    <row r="16" spans="1:13">
      <c r="A16" s="339" t="s">
        <v>159</v>
      </c>
      <c r="B16" s="122">
        <v>110706.34</v>
      </c>
      <c r="C16" s="122">
        <v>35147.769999999997</v>
      </c>
      <c r="D16" s="122">
        <v>293058.21000000002</v>
      </c>
      <c r="E16" s="122">
        <v>36711.18</v>
      </c>
      <c r="F16" s="122">
        <v>45646.46</v>
      </c>
      <c r="G16" s="122">
        <v>88137.68</v>
      </c>
      <c r="H16" s="122">
        <v>119826.05</v>
      </c>
      <c r="I16" s="123">
        <f t="shared" si="0"/>
        <v>729233.69000000006</v>
      </c>
      <c r="J16" s="24"/>
      <c r="K16" s="19"/>
      <c r="L16" s="17"/>
      <c r="M16" s="17"/>
    </row>
    <row r="17" spans="1:13">
      <c r="A17" s="339" t="s">
        <v>160</v>
      </c>
      <c r="B17" s="122">
        <v>106435.48</v>
      </c>
      <c r="C17" s="122">
        <v>42806.42</v>
      </c>
      <c r="D17" s="122">
        <v>338342.69</v>
      </c>
      <c r="E17" s="122">
        <v>54327.71</v>
      </c>
      <c r="F17" s="122">
        <v>60230.37</v>
      </c>
      <c r="G17" s="122">
        <v>103636.23</v>
      </c>
      <c r="H17" s="122">
        <v>94503.75</v>
      </c>
      <c r="I17" s="123">
        <f t="shared" si="0"/>
        <v>800282.64999999991</v>
      </c>
      <c r="J17" s="24"/>
      <c r="K17" s="19"/>
      <c r="L17" s="17"/>
      <c r="M17" s="17"/>
    </row>
    <row r="18" spans="1:13">
      <c r="A18" s="339" t="s">
        <v>137</v>
      </c>
      <c r="B18" s="122">
        <v>141170.29999999999</v>
      </c>
      <c r="C18" s="122">
        <v>44077.08</v>
      </c>
      <c r="D18" s="122">
        <v>443845.04</v>
      </c>
      <c r="E18" s="122">
        <v>75444.84</v>
      </c>
      <c r="F18" s="122">
        <v>62059.97</v>
      </c>
      <c r="G18" s="122">
        <v>123671.28</v>
      </c>
      <c r="H18" s="122">
        <v>42038.23</v>
      </c>
      <c r="I18" s="123">
        <f t="shared" si="0"/>
        <v>932306.73999999987</v>
      </c>
      <c r="J18" s="24"/>
      <c r="K18" s="19"/>
      <c r="L18" s="17"/>
      <c r="M18" s="17"/>
    </row>
    <row r="19" spans="1:13">
      <c r="A19" s="339" t="s">
        <v>104</v>
      </c>
      <c r="B19" s="122">
        <v>172038.81</v>
      </c>
      <c r="C19" s="122">
        <v>67519.09</v>
      </c>
      <c r="D19" s="122">
        <v>407959.03</v>
      </c>
      <c r="E19" s="122">
        <v>90980.18</v>
      </c>
      <c r="F19" s="122">
        <v>72270.83</v>
      </c>
      <c r="G19" s="122">
        <v>159956.15</v>
      </c>
      <c r="H19" s="122">
        <v>51574.83</v>
      </c>
      <c r="I19" s="123">
        <f t="shared" si="0"/>
        <v>1022298.92</v>
      </c>
      <c r="J19" s="24"/>
      <c r="K19" s="19"/>
      <c r="L19" s="17"/>
      <c r="M19" s="17"/>
    </row>
    <row r="20" spans="1:13">
      <c r="A20" s="18"/>
      <c r="B20" s="25"/>
      <c r="C20" s="25" t="s">
        <v>16</v>
      </c>
      <c r="D20" s="25"/>
      <c r="E20" s="25"/>
      <c r="F20" s="25"/>
      <c r="G20" s="25"/>
      <c r="H20" s="25"/>
      <c r="I20" s="25"/>
      <c r="J20" s="19"/>
      <c r="K20" s="19"/>
      <c r="L20" s="17"/>
      <c r="M20" s="17"/>
    </row>
    <row r="21" spans="1:13">
      <c r="A21" s="26" t="s">
        <v>15</v>
      </c>
      <c r="B21" s="27">
        <f>SUM(B8:B20)</f>
        <v>2444692.13</v>
      </c>
      <c r="C21" s="27">
        <f t="shared" ref="C21:H21" si="1">SUM(C8:C19)</f>
        <v>679122.89</v>
      </c>
      <c r="D21" s="27">
        <f t="shared" si="1"/>
        <v>4877451.76</v>
      </c>
      <c r="E21" s="27">
        <f t="shared" si="1"/>
        <v>892062.41999999993</v>
      </c>
      <c r="F21" s="27">
        <f t="shared" si="1"/>
        <v>895810.96</v>
      </c>
      <c r="G21" s="27">
        <f t="shared" si="1"/>
        <v>1961855.17</v>
      </c>
      <c r="H21" s="27">
        <f t="shared" si="1"/>
        <v>1346652.8900000001</v>
      </c>
      <c r="I21" s="27">
        <f>SUM(B21+C21+D21+E21+F21+G21+H21)</f>
        <v>13097648.220000001</v>
      </c>
      <c r="J21" s="28"/>
      <c r="K21" s="29"/>
      <c r="L21" s="29" t="s">
        <v>16</v>
      </c>
      <c r="M21" s="29"/>
    </row>
    <row r="22" spans="1:13">
      <c r="A22" s="17"/>
      <c r="B22" s="17"/>
      <c r="C22" s="17"/>
      <c r="D22" s="17"/>
      <c r="E22" s="17"/>
      <c r="F22" s="17"/>
      <c r="G22" s="17"/>
      <c r="H22" s="17"/>
      <c r="I22" s="30"/>
      <c r="J22" s="30"/>
      <c r="K22" s="17"/>
      <c r="L22" s="17"/>
      <c r="M22" s="17"/>
    </row>
  </sheetData>
  <mergeCells count="5">
    <mergeCell ref="A4:L4"/>
    <mergeCell ref="A1:L1"/>
    <mergeCell ref="A2:L2"/>
    <mergeCell ref="A3:L3"/>
    <mergeCell ref="A5:L5"/>
  </mergeCells>
  <pageMargins left="0" right="0" top="0.24803040244969379" bottom="0.24803040244969379" header="0" footer="0"/>
  <pageSetup scale="6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215"/>
  <sheetViews>
    <sheetView workbookViewId="0">
      <pane ySplit="3" topLeftCell="A93" activePane="bottomLeft" state="frozen"/>
      <selection pane="bottomLeft" activeCell="H114" sqref="H114"/>
    </sheetView>
  </sheetViews>
  <sheetFormatPr defaultRowHeight="15"/>
  <cols>
    <col min="1" max="1" width="15.7109375" customWidth="1"/>
    <col min="2" max="8" width="11.140625" customWidth="1"/>
    <col min="9" max="9" width="1.28515625" customWidth="1"/>
    <col min="10" max="10" width="12.7109375" customWidth="1"/>
  </cols>
  <sheetData>
    <row r="1" spans="1:11" ht="21" customHeight="1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2"/>
    </row>
    <row r="2" spans="1:11" ht="15.75" thickBot="1">
      <c r="A2" s="3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0.75" thickBot="1">
      <c r="A3" s="79"/>
      <c r="B3" s="80" t="s">
        <v>43</v>
      </c>
      <c r="C3" s="80" t="s">
        <v>44</v>
      </c>
      <c r="D3" s="80" t="s">
        <v>45</v>
      </c>
      <c r="E3" s="80" t="s">
        <v>46</v>
      </c>
      <c r="F3" s="80" t="s">
        <v>47</v>
      </c>
      <c r="G3" s="80" t="s">
        <v>48</v>
      </c>
      <c r="H3" s="80" t="s">
        <v>49</v>
      </c>
      <c r="I3" s="81"/>
      <c r="J3" s="82" t="s">
        <v>1</v>
      </c>
      <c r="K3" s="4"/>
    </row>
    <row r="4" spans="1:11">
      <c r="A4" s="50"/>
      <c r="B4" s="46"/>
      <c r="C4" s="46"/>
      <c r="D4" s="46"/>
      <c r="E4" s="46"/>
      <c r="F4" s="46"/>
      <c r="G4" s="46"/>
      <c r="H4" s="46"/>
      <c r="I4" s="46"/>
      <c r="J4" s="46"/>
    </row>
    <row r="5" spans="1:11" s="2" customFormat="1" ht="12.75">
      <c r="A5" s="59">
        <v>40725</v>
      </c>
      <c r="B5" s="60">
        <v>174469.26</v>
      </c>
      <c r="C5" s="60">
        <v>40828.129999999997</v>
      </c>
      <c r="D5" s="60">
        <v>267278.74</v>
      </c>
      <c r="E5" s="60">
        <v>73668.600000000006</v>
      </c>
      <c r="F5" s="60">
        <v>64242.7</v>
      </c>
      <c r="G5" s="60">
        <v>111225.1</v>
      </c>
      <c r="H5" s="60">
        <v>54461.02</v>
      </c>
      <c r="I5" s="60"/>
      <c r="J5" s="60">
        <v>786173.55</v>
      </c>
    </row>
    <row r="6" spans="1:11" s="2" customFormat="1" ht="12.75">
      <c r="A6" s="51">
        <v>40756</v>
      </c>
      <c r="B6" s="52">
        <v>267722.46000000002</v>
      </c>
      <c r="C6" s="52">
        <v>45142.32</v>
      </c>
      <c r="D6" s="52">
        <v>275641.76</v>
      </c>
      <c r="E6" s="52">
        <v>77110.78</v>
      </c>
      <c r="F6" s="52">
        <v>68109.649999999994</v>
      </c>
      <c r="G6" s="52">
        <v>157550.76999999999</v>
      </c>
      <c r="H6" s="52">
        <v>134331.97</v>
      </c>
      <c r="I6" s="52"/>
      <c r="J6" s="52">
        <v>1025609.71</v>
      </c>
    </row>
    <row r="7" spans="1:11" s="2" customFormat="1" ht="12.75">
      <c r="A7" s="51">
        <v>40787</v>
      </c>
      <c r="B7" s="52">
        <v>251792.95</v>
      </c>
      <c r="C7" s="52">
        <v>47606.07</v>
      </c>
      <c r="D7" s="52">
        <v>266111.46999999997</v>
      </c>
      <c r="E7" s="52">
        <v>66351.34</v>
      </c>
      <c r="F7" s="52">
        <v>61127.03</v>
      </c>
      <c r="G7" s="52">
        <v>119075.6</v>
      </c>
      <c r="H7" s="52">
        <v>105500.66</v>
      </c>
      <c r="I7" s="52"/>
      <c r="J7" s="52">
        <v>917565.12</v>
      </c>
    </row>
    <row r="8" spans="1:11" s="2" customFormat="1" ht="12.75">
      <c r="A8" s="51">
        <v>40817</v>
      </c>
      <c r="B8" s="52">
        <v>175716.52</v>
      </c>
      <c r="C8" s="52">
        <v>55953.13</v>
      </c>
      <c r="D8" s="52">
        <v>233243.23</v>
      </c>
      <c r="E8" s="52">
        <v>55377.83</v>
      </c>
      <c r="F8" s="52">
        <v>67895.73</v>
      </c>
      <c r="G8" s="52">
        <v>116658.26</v>
      </c>
      <c r="H8" s="52">
        <v>85019.46</v>
      </c>
      <c r="I8" s="52"/>
      <c r="J8" s="52">
        <v>789864.16</v>
      </c>
    </row>
    <row r="9" spans="1:11" s="2" customFormat="1" ht="12.75">
      <c r="A9" s="51">
        <v>40848</v>
      </c>
      <c r="B9" s="52">
        <v>86483.41</v>
      </c>
      <c r="C9" s="52">
        <v>44346.58</v>
      </c>
      <c r="D9" s="52">
        <v>180737</v>
      </c>
      <c r="E9" s="52">
        <v>42014.1</v>
      </c>
      <c r="F9" s="52">
        <v>39088.199999999997</v>
      </c>
      <c r="G9" s="52">
        <v>56489.19</v>
      </c>
      <c r="H9" s="52">
        <v>35264.519999999997</v>
      </c>
      <c r="I9" s="52"/>
      <c r="J9" s="52">
        <v>484423</v>
      </c>
    </row>
    <row r="10" spans="1:11" s="2" customFormat="1" ht="12.75">
      <c r="A10" s="51">
        <v>40878</v>
      </c>
      <c r="B10" s="52">
        <v>59605.77</v>
      </c>
      <c r="C10" s="52">
        <v>33453.160000000003</v>
      </c>
      <c r="D10" s="52">
        <v>155286.39000000001</v>
      </c>
      <c r="E10" s="52">
        <v>31844.38</v>
      </c>
      <c r="F10" s="52">
        <v>26710.46</v>
      </c>
      <c r="G10" s="52">
        <v>40290.75</v>
      </c>
      <c r="H10" s="52">
        <v>21257.73</v>
      </c>
      <c r="I10" s="52"/>
      <c r="J10" s="52">
        <v>368448.64</v>
      </c>
    </row>
    <row r="11" spans="1:11" s="2" customFormat="1" ht="12.75">
      <c r="A11" s="51">
        <v>40909</v>
      </c>
      <c r="B11" s="52">
        <v>73245.94</v>
      </c>
      <c r="C11" s="52">
        <v>24304.38</v>
      </c>
      <c r="D11" s="52">
        <v>158264.51</v>
      </c>
      <c r="E11" s="52">
        <v>26913.78</v>
      </c>
      <c r="F11" s="52">
        <v>37517.24</v>
      </c>
      <c r="G11" s="52">
        <v>43899.79</v>
      </c>
      <c r="H11" s="52">
        <v>55735.66</v>
      </c>
      <c r="I11" s="52"/>
      <c r="J11" s="52">
        <v>419881.3</v>
      </c>
    </row>
    <row r="12" spans="1:11" s="2" customFormat="1" ht="12.75">
      <c r="A12" s="51">
        <v>40940</v>
      </c>
      <c r="B12" s="52">
        <v>57140.14</v>
      </c>
      <c r="C12" s="52">
        <v>21342.57</v>
      </c>
      <c r="D12" s="52">
        <v>136445.51</v>
      </c>
      <c r="E12" s="52">
        <v>26223.09</v>
      </c>
      <c r="F12" s="52">
        <v>27596.84</v>
      </c>
      <c r="G12" s="52">
        <v>43477.16</v>
      </c>
      <c r="H12" s="52">
        <v>40958.879999999997</v>
      </c>
      <c r="I12" s="52"/>
      <c r="J12" s="52">
        <v>353184.19</v>
      </c>
    </row>
    <row r="13" spans="1:11" s="2" customFormat="1" ht="12.75">
      <c r="A13" s="51">
        <v>40969</v>
      </c>
      <c r="B13" s="52">
        <v>68802.789999999994</v>
      </c>
      <c r="C13" s="52">
        <v>28349.51</v>
      </c>
      <c r="D13" s="52">
        <v>174588.3</v>
      </c>
      <c r="E13" s="52">
        <v>32765.7</v>
      </c>
      <c r="F13" s="52">
        <v>30933.17</v>
      </c>
      <c r="G13" s="52">
        <v>50247.040000000001</v>
      </c>
      <c r="H13" s="52">
        <v>51390.720000000001</v>
      </c>
      <c r="I13" s="52"/>
      <c r="J13" s="52">
        <v>437077.23</v>
      </c>
    </row>
    <row r="14" spans="1:11" s="2" customFormat="1" ht="12.75">
      <c r="A14" s="51">
        <v>41000</v>
      </c>
      <c r="B14" s="52">
        <v>79936.570000000007</v>
      </c>
      <c r="C14" s="52">
        <v>36576.03</v>
      </c>
      <c r="D14" s="52">
        <v>214831.86</v>
      </c>
      <c r="E14" s="52">
        <v>40149.25</v>
      </c>
      <c r="F14" s="52">
        <v>36423.629999999997</v>
      </c>
      <c r="G14" s="52">
        <v>51713.67</v>
      </c>
      <c r="H14" s="52">
        <v>52685.83</v>
      </c>
      <c r="I14" s="52"/>
      <c r="J14" s="52">
        <v>512316.84</v>
      </c>
    </row>
    <row r="15" spans="1:11" s="2" customFormat="1" ht="12.75">
      <c r="A15" s="51">
        <v>41030</v>
      </c>
      <c r="B15" s="52">
        <v>72353.27</v>
      </c>
      <c r="C15" s="52">
        <v>37238.01</v>
      </c>
      <c r="D15" s="52">
        <v>189661.65</v>
      </c>
      <c r="E15" s="52">
        <v>42646.15</v>
      </c>
      <c r="F15" s="52">
        <v>30365.58</v>
      </c>
      <c r="G15" s="52">
        <v>50270.73</v>
      </c>
      <c r="H15" s="52">
        <v>19359.11</v>
      </c>
      <c r="I15" s="52"/>
      <c r="J15" s="52">
        <v>441894.5</v>
      </c>
    </row>
    <row r="16" spans="1:11" s="2" customFormat="1" ht="13.5" thickBot="1">
      <c r="A16" s="51">
        <v>41061</v>
      </c>
      <c r="B16" s="52">
        <v>100182.91</v>
      </c>
      <c r="C16" s="52">
        <v>43151.8</v>
      </c>
      <c r="D16" s="52">
        <v>208886.25</v>
      </c>
      <c r="E16" s="52">
        <v>52542.57</v>
      </c>
      <c r="F16" s="52">
        <v>46472.79</v>
      </c>
      <c r="G16" s="52">
        <v>61958.83</v>
      </c>
      <c r="H16" s="52">
        <v>21222.25</v>
      </c>
      <c r="I16" s="52"/>
      <c r="J16" s="52">
        <v>534417.4</v>
      </c>
    </row>
    <row r="17" spans="1:10" s="2" customFormat="1" ht="18.75" customHeight="1" thickBot="1">
      <c r="A17" s="53" t="s">
        <v>5</v>
      </c>
      <c r="B17" s="54">
        <f t="shared" ref="B17:H17" si="0">SUM(B5:B16)</f>
        <v>1467451.99</v>
      </c>
      <c r="C17" s="54">
        <f t="shared" si="0"/>
        <v>458291.69</v>
      </c>
      <c r="D17" s="54">
        <f t="shared" si="0"/>
        <v>2460976.67</v>
      </c>
      <c r="E17" s="54">
        <f t="shared" si="0"/>
        <v>567607.56999999995</v>
      </c>
      <c r="F17" s="54">
        <f t="shared" si="0"/>
        <v>536483.02</v>
      </c>
      <c r="G17" s="54">
        <f t="shared" si="0"/>
        <v>902856.89</v>
      </c>
      <c r="H17" s="54">
        <f t="shared" si="0"/>
        <v>677187.80999999994</v>
      </c>
      <c r="I17" s="54"/>
      <c r="J17" s="54">
        <f>SUM(J5:J16)</f>
        <v>7070855.6400000006</v>
      </c>
    </row>
    <row r="18" spans="1:10" s="2" customFormat="1" ht="12.75" customHeight="1">
      <c r="A18" s="50"/>
      <c r="B18" s="48"/>
      <c r="C18" s="48"/>
      <c r="D18" s="48"/>
      <c r="E18" s="48"/>
      <c r="F18" s="48"/>
      <c r="G18" s="48"/>
      <c r="H18" s="48"/>
      <c r="I18" s="48"/>
      <c r="J18" s="48"/>
    </row>
    <row r="19" spans="1:10" s="2" customFormat="1" ht="12.75">
      <c r="A19" s="55">
        <v>41091</v>
      </c>
      <c r="B19" s="56">
        <v>190032.99</v>
      </c>
      <c r="C19" s="56">
        <v>42905.04</v>
      </c>
      <c r="D19" s="56">
        <v>259701.51</v>
      </c>
      <c r="E19" s="56">
        <v>70665.759999999995</v>
      </c>
      <c r="F19" s="56">
        <v>68889.52</v>
      </c>
      <c r="G19" s="56">
        <v>115563.62</v>
      </c>
      <c r="H19" s="56">
        <v>61834.21</v>
      </c>
      <c r="I19" s="56"/>
      <c r="J19" s="56">
        <v>809592.65</v>
      </c>
    </row>
    <row r="20" spans="1:10" s="2" customFormat="1" ht="12.75">
      <c r="A20" s="57">
        <v>41122</v>
      </c>
      <c r="B20" s="58">
        <v>257868.77</v>
      </c>
      <c r="C20" s="58">
        <v>49472.29</v>
      </c>
      <c r="D20" s="58">
        <v>290214.57</v>
      </c>
      <c r="E20" s="58">
        <v>72618.66</v>
      </c>
      <c r="F20" s="58">
        <v>65750.77</v>
      </c>
      <c r="G20" s="58">
        <v>135980.69</v>
      </c>
      <c r="H20" s="58">
        <v>122669.91</v>
      </c>
      <c r="I20" s="58"/>
      <c r="J20" s="58">
        <v>994575.66</v>
      </c>
    </row>
    <row r="21" spans="1:10" s="2" customFormat="1" ht="12.75">
      <c r="A21" s="57">
        <v>41153</v>
      </c>
      <c r="B21" s="58">
        <v>284317.84000000003</v>
      </c>
      <c r="C21" s="58">
        <v>51247.59</v>
      </c>
      <c r="D21" s="58">
        <v>277897.06</v>
      </c>
      <c r="E21" s="58">
        <v>69523.199999999997</v>
      </c>
      <c r="F21" s="58">
        <v>64598.54</v>
      </c>
      <c r="G21" s="58">
        <v>129142.58</v>
      </c>
      <c r="H21" s="58">
        <v>123613.07</v>
      </c>
      <c r="I21" s="58"/>
      <c r="J21" s="58">
        <v>1000339.88</v>
      </c>
    </row>
    <row r="22" spans="1:10" s="2" customFormat="1" ht="12.75">
      <c r="A22" s="57">
        <v>41183</v>
      </c>
      <c r="B22" s="58">
        <v>193853.01</v>
      </c>
      <c r="C22" s="58">
        <v>54258.559999999998</v>
      </c>
      <c r="D22" s="58">
        <v>268342.83</v>
      </c>
      <c r="E22" s="58">
        <v>58166.35</v>
      </c>
      <c r="F22" s="58">
        <v>59570.76</v>
      </c>
      <c r="G22" s="58">
        <v>113020.43</v>
      </c>
      <c r="H22" s="58">
        <v>84744.6</v>
      </c>
      <c r="I22" s="58"/>
      <c r="J22" s="58">
        <v>831956.54</v>
      </c>
    </row>
    <row r="23" spans="1:10" s="2" customFormat="1" ht="12.75">
      <c r="A23" s="57">
        <v>41214</v>
      </c>
      <c r="B23" s="58">
        <v>86700.53</v>
      </c>
      <c r="C23" s="58">
        <v>44919.37</v>
      </c>
      <c r="D23" s="58">
        <v>226901.85</v>
      </c>
      <c r="E23" s="58">
        <v>50633.61</v>
      </c>
      <c r="F23" s="58">
        <v>41590.879999999997</v>
      </c>
      <c r="G23" s="58">
        <v>64744.26</v>
      </c>
      <c r="H23" s="58">
        <v>29473.26</v>
      </c>
      <c r="I23" s="58"/>
      <c r="J23" s="58">
        <v>544963.76</v>
      </c>
    </row>
    <row r="24" spans="1:10" s="2" customFormat="1" ht="12.75">
      <c r="A24" s="57">
        <v>41244</v>
      </c>
      <c r="B24" s="58">
        <v>55685.96</v>
      </c>
      <c r="C24" s="58">
        <v>43049.55</v>
      </c>
      <c r="D24" s="58">
        <v>173223.22</v>
      </c>
      <c r="E24" s="58">
        <v>38319.18</v>
      </c>
      <c r="F24" s="58">
        <v>27944.79</v>
      </c>
      <c r="G24" s="58">
        <v>41593.49</v>
      </c>
      <c r="H24" s="58">
        <v>22556.639999999999</v>
      </c>
      <c r="I24" s="58"/>
      <c r="J24" s="58">
        <v>402372.83</v>
      </c>
    </row>
    <row r="25" spans="1:10" s="2" customFormat="1" ht="12.75">
      <c r="A25" s="57">
        <v>41275</v>
      </c>
      <c r="B25" s="58">
        <v>87928.55</v>
      </c>
      <c r="C25" s="58">
        <v>20089.02</v>
      </c>
      <c r="D25" s="58">
        <v>163710.17000000001</v>
      </c>
      <c r="E25" s="58">
        <v>34575.910000000003</v>
      </c>
      <c r="F25" s="58">
        <v>28486.7</v>
      </c>
      <c r="G25" s="58">
        <v>45869.41</v>
      </c>
      <c r="H25" s="58">
        <v>56894.45</v>
      </c>
      <c r="I25" s="58"/>
      <c r="J25" s="58">
        <v>437554.21</v>
      </c>
    </row>
    <row r="26" spans="1:10" s="2" customFormat="1" ht="12.75">
      <c r="A26" s="57">
        <v>41306</v>
      </c>
      <c r="B26" s="58">
        <v>57995.99</v>
      </c>
      <c r="C26" s="58">
        <v>21231.279999999999</v>
      </c>
      <c r="D26" s="58">
        <v>174270.05</v>
      </c>
      <c r="E26" s="58">
        <v>35081.919999999998</v>
      </c>
      <c r="F26" s="58">
        <v>26346.17</v>
      </c>
      <c r="G26" s="58">
        <v>45905.85</v>
      </c>
      <c r="H26" s="58">
        <v>44224.61</v>
      </c>
      <c r="I26" s="58"/>
      <c r="J26" s="58">
        <v>405055.87</v>
      </c>
    </row>
    <row r="27" spans="1:10" s="2" customFormat="1" ht="12.75">
      <c r="A27" s="57">
        <v>41334</v>
      </c>
      <c r="B27" s="58">
        <v>74567.5</v>
      </c>
      <c r="C27" s="58">
        <v>24936.93</v>
      </c>
      <c r="D27" s="58">
        <v>172021.2</v>
      </c>
      <c r="E27" s="58">
        <v>32958.769999999997</v>
      </c>
      <c r="F27" s="58">
        <v>31200.5</v>
      </c>
      <c r="G27" s="58">
        <v>44991.839999999997</v>
      </c>
      <c r="H27" s="58">
        <v>65041.9</v>
      </c>
      <c r="I27" s="58"/>
      <c r="J27" s="58">
        <v>445718.64</v>
      </c>
    </row>
    <row r="28" spans="1:10" s="2" customFormat="1" ht="12.75">
      <c r="A28" s="57">
        <v>41365</v>
      </c>
      <c r="B28" s="58">
        <v>87474.52</v>
      </c>
      <c r="C28" s="58">
        <v>35695.300000000003</v>
      </c>
      <c r="D28" s="58">
        <v>211402.53</v>
      </c>
      <c r="E28" s="58">
        <v>43649.66</v>
      </c>
      <c r="F28" s="58">
        <v>42617.48</v>
      </c>
      <c r="G28" s="58">
        <v>55747.94</v>
      </c>
      <c r="H28" s="58">
        <v>59431.37</v>
      </c>
      <c r="I28" s="58"/>
      <c r="J28" s="58">
        <v>536018.80000000005</v>
      </c>
    </row>
    <row r="29" spans="1:10" s="2" customFormat="1" ht="12.75">
      <c r="A29" s="57">
        <v>41395</v>
      </c>
      <c r="B29" s="58">
        <v>87609.99</v>
      </c>
      <c r="C29" s="58">
        <v>41667.199999999997</v>
      </c>
      <c r="D29" s="58">
        <v>214501.57</v>
      </c>
      <c r="E29" s="58">
        <v>44900.65</v>
      </c>
      <c r="F29" s="58">
        <v>35888.21</v>
      </c>
      <c r="G29" s="58">
        <v>52514.05</v>
      </c>
      <c r="H29" s="58">
        <v>21888.73</v>
      </c>
      <c r="I29" s="58"/>
      <c r="J29" s="58">
        <v>498970.4</v>
      </c>
    </row>
    <row r="30" spans="1:10" s="2" customFormat="1" ht="13.5" thickBot="1">
      <c r="A30" s="57">
        <v>41426</v>
      </c>
      <c r="B30" s="58">
        <v>113015.97</v>
      </c>
      <c r="C30" s="58">
        <v>45272.57</v>
      </c>
      <c r="D30" s="58">
        <v>234801.28</v>
      </c>
      <c r="E30" s="58">
        <v>52727.69</v>
      </c>
      <c r="F30" s="58">
        <v>44124.46</v>
      </c>
      <c r="G30" s="58">
        <v>71268.61</v>
      </c>
      <c r="H30" s="58">
        <v>21904.73</v>
      </c>
      <c r="I30" s="58"/>
      <c r="J30" s="58">
        <v>583115.31000000006</v>
      </c>
    </row>
    <row r="31" spans="1:10" s="2" customFormat="1" ht="18" customHeight="1" thickBot="1">
      <c r="A31" s="61" t="s">
        <v>4</v>
      </c>
      <c r="B31" s="62">
        <f t="shared" ref="B31:H31" si="1">SUM(B19:B30)</f>
        <v>1577051.62</v>
      </c>
      <c r="C31" s="62">
        <f t="shared" si="1"/>
        <v>474744.69999999995</v>
      </c>
      <c r="D31" s="62">
        <f t="shared" si="1"/>
        <v>2666987.84</v>
      </c>
      <c r="E31" s="62">
        <f t="shared" si="1"/>
        <v>603821.35999999987</v>
      </c>
      <c r="F31" s="62">
        <f t="shared" si="1"/>
        <v>537008.78</v>
      </c>
      <c r="G31" s="62">
        <f t="shared" si="1"/>
        <v>916342.7699999999</v>
      </c>
      <c r="H31" s="62">
        <f t="shared" si="1"/>
        <v>714277.4800000001</v>
      </c>
      <c r="I31" s="62"/>
      <c r="J31" s="62">
        <f>SUM(J19:J30)</f>
        <v>7490234.5500000007</v>
      </c>
    </row>
    <row r="32" spans="1:10" s="2" customFormat="1" ht="18.75" customHeight="1">
      <c r="A32" s="49"/>
      <c r="B32" s="45"/>
      <c r="C32" s="45"/>
      <c r="D32" s="45"/>
      <c r="E32" s="45"/>
      <c r="F32" s="45"/>
      <c r="G32" s="45"/>
      <c r="H32" s="45"/>
      <c r="I32" s="45"/>
      <c r="J32" s="45"/>
    </row>
    <row r="33" spans="1:11" s="2" customFormat="1" ht="12.75">
      <c r="A33" s="59">
        <v>41456</v>
      </c>
      <c r="B33" s="60">
        <v>196261.39</v>
      </c>
      <c r="C33" s="60">
        <v>46982.16</v>
      </c>
      <c r="D33" s="60">
        <v>297638.59999999998</v>
      </c>
      <c r="E33" s="60">
        <v>72182.63</v>
      </c>
      <c r="F33" s="60">
        <v>63507.05</v>
      </c>
      <c r="G33" s="60">
        <v>121241.1</v>
      </c>
      <c r="H33" s="60">
        <v>69988.63</v>
      </c>
      <c r="I33" s="60"/>
      <c r="J33" s="60">
        <v>867801.56</v>
      </c>
    </row>
    <row r="34" spans="1:11" s="2" customFormat="1" ht="12.75">
      <c r="A34" s="51">
        <v>41487</v>
      </c>
      <c r="B34" s="52">
        <v>288750.28999999998</v>
      </c>
      <c r="C34" s="52">
        <v>48630.91</v>
      </c>
      <c r="D34" s="52">
        <v>345386.67</v>
      </c>
      <c r="E34" s="52">
        <v>71305.34</v>
      </c>
      <c r="F34" s="52">
        <v>63849.46</v>
      </c>
      <c r="G34" s="52">
        <v>163948.64000000001</v>
      </c>
      <c r="H34" s="52">
        <v>129523.23</v>
      </c>
      <c r="I34" s="52"/>
      <c r="J34" s="52">
        <v>1111394.54</v>
      </c>
      <c r="K34" s="5"/>
    </row>
    <row r="35" spans="1:11" s="2" customFormat="1" ht="12.75">
      <c r="A35" s="51">
        <v>41518</v>
      </c>
      <c r="B35" s="52">
        <v>306225.51</v>
      </c>
      <c r="C35" s="52">
        <v>57527.82</v>
      </c>
      <c r="D35" s="52">
        <v>327816.59999999998</v>
      </c>
      <c r="E35" s="52">
        <v>74935.3</v>
      </c>
      <c r="F35" s="52">
        <v>75180.820000000007</v>
      </c>
      <c r="G35" s="52">
        <v>137471.57999999999</v>
      </c>
      <c r="H35" s="52">
        <v>108344.2</v>
      </c>
      <c r="I35" s="52"/>
      <c r="J35" s="52">
        <v>1087501.83</v>
      </c>
      <c r="K35" s="5"/>
    </row>
    <row r="36" spans="1:11" s="2" customFormat="1" ht="12.75">
      <c r="A36" s="51">
        <v>41548</v>
      </c>
      <c r="B36" s="52">
        <v>216906.63</v>
      </c>
      <c r="C36" s="52">
        <v>56678.5</v>
      </c>
      <c r="D36" s="52">
        <v>277938.46999999997</v>
      </c>
      <c r="E36" s="52">
        <v>57117.8</v>
      </c>
      <c r="F36" s="52">
        <v>57932.2</v>
      </c>
      <c r="G36" s="52">
        <v>131927.54</v>
      </c>
      <c r="H36" s="52">
        <v>89074.73</v>
      </c>
      <c r="I36" s="52"/>
      <c r="J36" s="52">
        <v>887575.87</v>
      </c>
      <c r="K36" s="5"/>
    </row>
    <row r="37" spans="1:11" s="2" customFormat="1" ht="12.75">
      <c r="A37" s="51">
        <v>41579</v>
      </c>
      <c r="B37" s="52">
        <v>90947.27</v>
      </c>
      <c r="C37" s="52">
        <v>52867.41</v>
      </c>
      <c r="D37" s="52">
        <v>251801.87</v>
      </c>
      <c r="E37" s="52">
        <v>48961.4</v>
      </c>
      <c r="F37" s="52">
        <v>37237.230000000003</v>
      </c>
      <c r="G37" s="52">
        <v>63879.040000000001</v>
      </c>
      <c r="H37" s="52">
        <v>37457.26</v>
      </c>
      <c r="I37" s="52"/>
      <c r="J37" s="52">
        <v>583151.48</v>
      </c>
      <c r="K37" s="5"/>
    </row>
    <row r="38" spans="1:11" s="2" customFormat="1" ht="12.75">
      <c r="A38" s="51">
        <v>41609</v>
      </c>
      <c r="B38" s="52">
        <v>63386.38</v>
      </c>
      <c r="C38" s="52">
        <v>38820.94</v>
      </c>
      <c r="D38" s="52">
        <v>181562.07</v>
      </c>
      <c r="E38" s="52">
        <v>36219.39</v>
      </c>
      <c r="F38" s="52">
        <v>29875.03</v>
      </c>
      <c r="G38" s="52">
        <v>43331.09</v>
      </c>
      <c r="H38" s="52">
        <v>19857.62</v>
      </c>
      <c r="I38" s="52"/>
      <c r="J38" s="52">
        <v>413052.52</v>
      </c>
      <c r="K38" s="5"/>
    </row>
    <row r="39" spans="1:11" s="2" customFormat="1" ht="12.75">
      <c r="A39" s="51">
        <v>41640</v>
      </c>
      <c r="B39" s="52">
        <v>91691.04</v>
      </c>
      <c r="C39" s="52">
        <v>25828.38</v>
      </c>
      <c r="D39" s="52">
        <v>187848.23</v>
      </c>
      <c r="E39" s="52">
        <v>37610.839999999997</v>
      </c>
      <c r="F39" s="52">
        <v>29964.32</v>
      </c>
      <c r="G39" s="52">
        <v>50478.44</v>
      </c>
      <c r="H39" s="52">
        <v>71236.89</v>
      </c>
      <c r="I39" s="52"/>
      <c r="J39" s="52">
        <f>SUM(B39:H39)</f>
        <v>494658.14</v>
      </c>
      <c r="K39" s="5"/>
    </row>
    <row r="40" spans="1:11" s="2" customFormat="1" ht="12.75">
      <c r="A40" s="51">
        <v>41671</v>
      </c>
      <c r="B40" s="52">
        <v>61137.36</v>
      </c>
      <c r="C40" s="52">
        <v>19007.080000000002</v>
      </c>
      <c r="D40" s="52">
        <v>190920.12</v>
      </c>
      <c r="E40" s="52">
        <v>36368.6</v>
      </c>
      <c r="F40" s="52">
        <v>29697.56</v>
      </c>
      <c r="G40" s="52">
        <v>51595.7</v>
      </c>
      <c r="H40" s="52">
        <v>51553.93</v>
      </c>
      <c r="I40" s="52"/>
      <c r="J40" s="52">
        <f>SUM(B40:H40)</f>
        <v>440280.35</v>
      </c>
      <c r="K40" s="5"/>
    </row>
    <row r="41" spans="1:11" s="2" customFormat="1" ht="12.75">
      <c r="A41" s="51">
        <v>41699</v>
      </c>
      <c r="B41" s="52">
        <v>77257.509999999995</v>
      </c>
      <c r="C41" s="52">
        <v>34593.269999999997</v>
      </c>
      <c r="D41" s="52">
        <v>198743.72</v>
      </c>
      <c r="E41" s="52">
        <v>36160.03</v>
      </c>
      <c r="F41" s="52">
        <v>29459.08</v>
      </c>
      <c r="G41" s="52">
        <v>50354.1</v>
      </c>
      <c r="H41" s="52">
        <v>53464.33</v>
      </c>
      <c r="I41" s="52"/>
      <c r="J41" s="52">
        <f>SUM(B41:H41)</f>
        <v>480032.04000000004</v>
      </c>
      <c r="K41" s="5"/>
    </row>
    <row r="42" spans="1:11" s="2" customFormat="1" ht="12.75">
      <c r="A42" s="51">
        <v>41730</v>
      </c>
      <c r="B42" s="52">
        <v>94597.17</v>
      </c>
      <c r="C42" s="52">
        <v>36873.29</v>
      </c>
      <c r="D42" s="52">
        <v>241511.64</v>
      </c>
      <c r="E42" s="52">
        <v>50541.24</v>
      </c>
      <c r="F42" s="52">
        <v>41133.129999999997</v>
      </c>
      <c r="G42" s="52">
        <v>63819.81</v>
      </c>
      <c r="H42" s="52">
        <v>54250.39</v>
      </c>
      <c r="I42" s="52"/>
      <c r="J42" s="52">
        <f>SUM(B42:H42)</f>
        <v>582726.67000000004</v>
      </c>
      <c r="K42" s="5"/>
    </row>
    <row r="43" spans="1:11" s="2" customFormat="1" ht="12.75">
      <c r="A43" s="51">
        <v>41760</v>
      </c>
      <c r="B43" s="52">
        <v>83268.179999999993</v>
      </c>
      <c r="C43" s="52">
        <v>44563.47</v>
      </c>
      <c r="D43" s="52">
        <v>223171.71</v>
      </c>
      <c r="E43" s="52">
        <v>54704.21</v>
      </c>
      <c r="F43" s="52">
        <v>36494.65</v>
      </c>
      <c r="G43" s="52">
        <v>64174.32</v>
      </c>
      <c r="H43" s="52">
        <v>19136.3</v>
      </c>
      <c r="I43" s="52"/>
      <c r="J43" s="52">
        <f>SUM(B43:H43)</f>
        <v>525512.84000000008</v>
      </c>
      <c r="K43" s="5"/>
    </row>
    <row r="44" spans="1:11" s="2" customFormat="1" ht="13.5" thickBot="1">
      <c r="A44" s="51">
        <v>41791</v>
      </c>
      <c r="B44" s="52">
        <v>126984.96000000001</v>
      </c>
      <c r="C44" s="52">
        <v>51723.85</v>
      </c>
      <c r="D44" s="52">
        <v>251228.72</v>
      </c>
      <c r="E44" s="52">
        <v>57159.29</v>
      </c>
      <c r="F44" s="52">
        <v>46920.12</v>
      </c>
      <c r="G44" s="52">
        <v>66909.63</v>
      </c>
      <c r="H44" s="52">
        <v>22658.89</v>
      </c>
      <c r="I44" s="52"/>
      <c r="J44" s="52">
        <v>623585.46</v>
      </c>
      <c r="K44" s="5"/>
    </row>
    <row r="45" spans="1:11" s="2" customFormat="1" ht="18" customHeight="1" thickBot="1">
      <c r="A45" s="53" t="s">
        <v>3</v>
      </c>
      <c r="B45" s="54">
        <f t="shared" ref="B45:H45" si="2">SUM(B33:B44)</f>
        <v>1697413.6899999997</v>
      </c>
      <c r="C45" s="54">
        <f t="shared" si="2"/>
        <v>514097.08000000007</v>
      </c>
      <c r="D45" s="54">
        <f t="shared" si="2"/>
        <v>2975568.4200000004</v>
      </c>
      <c r="E45" s="54">
        <f t="shared" si="2"/>
        <v>633266.07000000007</v>
      </c>
      <c r="F45" s="54">
        <f t="shared" si="2"/>
        <v>541250.65000000014</v>
      </c>
      <c r="G45" s="54">
        <f t="shared" si="2"/>
        <v>1009130.9899999998</v>
      </c>
      <c r="H45" s="54">
        <f t="shared" si="2"/>
        <v>726546.4</v>
      </c>
      <c r="I45" s="54"/>
      <c r="J45" s="54">
        <f>SUM(J33:J44)</f>
        <v>8097273.2999999998</v>
      </c>
      <c r="K45" s="5"/>
    </row>
    <row r="46" spans="1:11" s="2" customFormat="1" ht="18" customHeight="1" thickBot="1">
      <c r="A46" s="63" t="s">
        <v>42</v>
      </c>
      <c r="B46" s="64">
        <f t="shared" ref="B46:H46" si="3">+(B45-B31)/B31</f>
        <v>7.632094503032158E-2</v>
      </c>
      <c r="C46" s="64">
        <f t="shared" si="3"/>
        <v>8.2891667879599548E-2</v>
      </c>
      <c r="D46" s="64">
        <f t="shared" si="3"/>
        <v>0.11570378213647969</v>
      </c>
      <c r="E46" s="64">
        <f t="shared" si="3"/>
        <v>4.8763942368650559E-2</v>
      </c>
      <c r="F46" s="64">
        <f t="shared" si="3"/>
        <v>7.8990701045895586E-3</v>
      </c>
      <c r="G46" s="64">
        <f t="shared" si="3"/>
        <v>0.10125929186956958</v>
      </c>
      <c r="H46" s="64">
        <f t="shared" si="3"/>
        <v>1.7176686012836249E-2</v>
      </c>
      <c r="I46" s="64"/>
      <c r="J46" s="64">
        <f>+(J45-J31)/J31</f>
        <v>8.1044024182126445E-2</v>
      </c>
    </row>
    <row r="47" spans="1:11" s="2" customFormat="1" ht="12.75">
      <c r="A47" s="6"/>
      <c r="B47" s="6"/>
      <c r="C47" s="6"/>
      <c r="D47" s="7"/>
      <c r="E47" s="6"/>
      <c r="F47" s="6"/>
      <c r="G47" s="7"/>
      <c r="H47" s="6"/>
      <c r="I47" s="6"/>
      <c r="J47" s="7"/>
    </row>
    <row r="48" spans="1:11" s="2" customFormat="1" ht="12.75">
      <c r="A48" s="55">
        <v>41821</v>
      </c>
      <c r="B48" s="65">
        <v>207634.73</v>
      </c>
      <c r="C48" s="65">
        <v>52060.43</v>
      </c>
      <c r="D48" s="65">
        <v>322841.25</v>
      </c>
      <c r="E48" s="65">
        <v>73265.33</v>
      </c>
      <c r="F48" s="65">
        <v>76252.160000000003</v>
      </c>
      <c r="G48" s="65">
        <v>143794.81</v>
      </c>
      <c r="H48" s="65">
        <v>73717.429999999993</v>
      </c>
      <c r="I48" s="65"/>
      <c r="J48" s="65">
        <v>949566.14</v>
      </c>
    </row>
    <row r="49" spans="1:80" s="2" customFormat="1" ht="12.75">
      <c r="A49" s="57">
        <v>41852</v>
      </c>
      <c r="B49" s="66">
        <v>303199.61</v>
      </c>
      <c r="C49" s="66">
        <v>47758.35</v>
      </c>
      <c r="D49" s="66">
        <v>350254.02</v>
      </c>
      <c r="E49" s="66">
        <v>74418.58</v>
      </c>
      <c r="F49" s="66">
        <v>74274.45</v>
      </c>
      <c r="G49" s="66">
        <v>160846.97</v>
      </c>
      <c r="H49" s="66">
        <v>132260.91</v>
      </c>
      <c r="I49" s="66"/>
      <c r="J49" s="66">
        <v>1143012.8899999999</v>
      </c>
      <c r="K49" s="5"/>
    </row>
    <row r="50" spans="1:80" s="2" customFormat="1" ht="12.75">
      <c r="A50" s="57">
        <v>41883</v>
      </c>
      <c r="B50" s="66">
        <v>334568.33</v>
      </c>
      <c r="C50" s="66">
        <v>58005.18</v>
      </c>
      <c r="D50" s="66">
        <v>345478.24</v>
      </c>
      <c r="E50" s="66">
        <v>67596.94</v>
      </c>
      <c r="F50" s="66">
        <v>72965.02</v>
      </c>
      <c r="G50" s="66">
        <v>177529.26</v>
      </c>
      <c r="H50" s="66">
        <v>123097.03</v>
      </c>
      <c r="I50" s="66"/>
      <c r="J50" s="66">
        <v>1179240</v>
      </c>
    </row>
    <row r="51" spans="1:80" s="2" customFormat="1" ht="12.75">
      <c r="A51" s="57">
        <v>41913</v>
      </c>
      <c r="B51" s="66">
        <v>222763.9</v>
      </c>
      <c r="C51" s="66">
        <v>59643.35</v>
      </c>
      <c r="D51" s="66">
        <v>318654.32</v>
      </c>
      <c r="E51" s="66">
        <v>62444.3</v>
      </c>
      <c r="F51" s="66">
        <v>70156.08</v>
      </c>
      <c r="G51" s="66">
        <v>143961.24</v>
      </c>
      <c r="H51" s="66">
        <v>87506.67</v>
      </c>
      <c r="I51" s="66"/>
      <c r="J51" s="66">
        <v>965129.86</v>
      </c>
    </row>
    <row r="52" spans="1:80" s="8" customFormat="1">
      <c r="A52" s="57">
        <v>41944</v>
      </c>
      <c r="B52" s="66">
        <v>112319.79</v>
      </c>
      <c r="C52" s="66">
        <v>57022.879999999997</v>
      </c>
      <c r="D52" s="66">
        <v>263575.93</v>
      </c>
      <c r="E52" s="66">
        <v>46342.9</v>
      </c>
      <c r="F52" s="66">
        <v>42112.959999999999</v>
      </c>
      <c r="G52" s="66">
        <v>77939.95</v>
      </c>
      <c r="H52" s="66">
        <v>40118.15</v>
      </c>
      <c r="I52" s="66"/>
      <c r="J52" s="66">
        <f>SUM(B52:H52)</f>
        <v>639432.56000000006</v>
      </c>
      <c r="N52" s="6"/>
      <c r="O52" s="6"/>
      <c r="P52" s="7"/>
      <c r="Q52" s="6"/>
      <c r="R52" s="6"/>
      <c r="S52" s="7"/>
      <c r="T52" s="6"/>
      <c r="U52" s="6"/>
      <c r="V52" s="7"/>
      <c r="W52" s="6"/>
      <c r="X52" s="6"/>
      <c r="Y52" s="7"/>
    </row>
    <row r="53" spans="1:80" s="8" customFormat="1">
      <c r="A53" s="57">
        <v>41974</v>
      </c>
      <c r="B53" s="66">
        <v>69067.039999999994</v>
      </c>
      <c r="C53" s="66">
        <v>42322.13</v>
      </c>
      <c r="D53" s="66">
        <v>219442.65</v>
      </c>
      <c r="E53" s="66">
        <v>40068.21</v>
      </c>
      <c r="F53" s="66">
        <v>32189.85</v>
      </c>
      <c r="G53" s="66">
        <v>54277.9</v>
      </c>
      <c r="H53" s="66">
        <v>21497.24</v>
      </c>
      <c r="I53" s="66"/>
      <c r="J53" s="66">
        <v>478865.02</v>
      </c>
      <c r="N53" s="6"/>
      <c r="O53" s="6"/>
      <c r="P53" s="7"/>
      <c r="Q53" s="6"/>
      <c r="R53" s="6"/>
      <c r="S53" s="7"/>
      <c r="T53" s="6"/>
      <c r="U53" s="6"/>
      <c r="V53" s="7"/>
      <c r="W53" s="6"/>
      <c r="X53" s="6"/>
      <c r="Y53" s="7"/>
    </row>
    <row r="54" spans="1:80" s="8" customFormat="1">
      <c r="A54" s="57">
        <v>42005</v>
      </c>
      <c r="B54" s="66">
        <v>94097.4</v>
      </c>
      <c r="C54" s="66">
        <v>28114</v>
      </c>
      <c r="D54" s="66">
        <v>190650.76</v>
      </c>
      <c r="E54" s="66">
        <v>38510.07</v>
      </c>
      <c r="F54" s="66">
        <v>36478.42</v>
      </c>
      <c r="G54" s="66">
        <v>60298.16</v>
      </c>
      <c r="H54" s="66">
        <v>60929.19</v>
      </c>
      <c r="I54" s="66"/>
      <c r="J54" s="66">
        <v>509078</v>
      </c>
      <c r="N54" s="6"/>
      <c r="O54" s="6"/>
      <c r="P54" s="7"/>
      <c r="Q54" s="6"/>
      <c r="R54" s="6"/>
      <c r="S54" s="7"/>
      <c r="T54" s="6"/>
      <c r="U54" s="6"/>
      <c r="V54" s="7"/>
      <c r="W54" s="6"/>
      <c r="X54" s="6"/>
      <c r="Y54" s="7"/>
    </row>
    <row r="55" spans="1:80" s="8" customFormat="1">
      <c r="A55" s="57">
        <v>42036</v>
      </c>
      <c r="B55" s="66">
        <v>67641.08</v>
      </c>
      <c r="C55" s="66">
        <v>23899.15</v>
      </c>
      <c r="D55" s="66">
        <v>202181.14</v>
      </c>
      <c r="E55" s="66">
        <v>36828.29</v>
      </c>
      <c r="F55" s="66">
        <v>33356</v>
      </c>
      <c r="G55" s="66">
        <v>53812.35</v>
      </c>
      <c r="H55" s="66">
        <v>49123.040000000001</v>
      </c>
      <c r="I55" s="66"/>
      <c r="J55" s="66">
        <v>466841.05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>
      <c r="A56" s="57">
        <v>42064</v>
      </c>
      <c r="B56" s="66">
        <v>84122.05</v>
      </c>
      <c r="C56" s="66">
        <v>29606.2</v>
      </c>
      <c r="D56" s="66">
        <v>214688.71</v>
      </c>
      <c r="E56" s="66">
        <v>35137.769999999997</v>
      </c>
      <c r="F56" s="66">
        <v>38632.39</v>
      </c>
      <c r="G56" s="66">
        <v>55123.99</v>
      </c>
      <c r="H56" s="66">
        <v>53603.41</v>
      </c>
      <c r="I56" s="66"/>
      <c r="J56" s="66">
        <v>510914.52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>
      <c r="A57" s="57">
        <v>42095</v>
      </c>
      <c r="B57" s="66">
        <v>98301.41</v>
      </c>
      <c r="C57" s="66">
        <v>42716.53</v>
      </c>
      <c r="D57" s="66">
        <v>275268.03999999998</v>
      </c>
      <c r="E57" s="66">
        <v>49825.65</v>
      </c>
      <c r="F57" s="66">
        <v>49549.7</v>
      </c>
      <c r="G57" s="66">
        <v>67693.37</v>
      </c>
      <c r="H57" s="66">
        <v>57547.519999999997</v>
      </c>
      <c r="I57" s="66"/>
      <c r="J57" s="66">
        <v>640902.22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8" customFormat="1">
      <c r="A58" s="57">
        <v>42125</v>
      </c>
      <c r="B58" s="66">
        <v>71860.740000000005</v>
      </c>
      <c r="C58" s="66">
        <v>57229.78</v>
      </c>
      <c r="D58" s="66">
        <v>239111.08</v>
      </c>
      <c r="E58" s="66">
        <v>53612.4</v>
      </c>
      <c r="F58" s="66">
        <v>40630.01</v>
      </c>
      <c r="G58" s="66">
        <v>69154.97</v>
      </c>
      <c r="H58" s="66">
        <v>20977.89</v>
      </c>
      <c r="I58" s="66"/>
      <c r="J58" s="66">
        <v>559607.86</v>
      </c>
      <c r="N58" s="6"/>
      <c r="O58" s="6"/>
      <c r="P58" s="7"/>
      <c r="Q58" s="6"/>
      <c r="R58" s="6"/>
      <c r="S58" s="7"/>
      <c r="T58" s="6"/>
      <c r="U58" s="6"/>
      <c r="V58" s="7"/>
      <c r="W58" s="6"/>
      <c r="X58" s="6"/>
      <c r="Y58" s="7"/>
    </row>
    <row r="59" spans="1:80" s="8" customFormat="1" ht="15.75" thickBot="1">
      <c r="A59" s="57">
        <v>42156</v>
      </c>
      <c r="B59" s="67">
        <v>170087.7</v>
      </c>
      <c r="C59" s="67">
        <v>49412.18</v>
      </c>
      <c r="D59" s="67">
        <v>275798.5</v>
      </c>
      <c r="E59" s="67">
        <v>60351.77</v>
      </c>
      <c r="F59" s="67">
        <v>58598.1</v>
      </c>
      <c r="G59" s="67">
        <v>82506.320000000007</v>
      </c>
      <c r="H59" s="67">
        <v>31082.28</v>
      </c>
      <c r="I59" s="67"/>
      <c r="J59" s="66">
        <f>+SUM(B59:H59)</f>
        <v>727836.85000000009</v>
      </c>
      <c r="N59" s="6"/>
      <c r="O59" s="6"/>
      <c r="P59" s="7"/>
      <c r="Q59" s="6"/>
      <c r="R59" s="6"/>
      <c r="S59" s="7"/>
      <c r="T59" s="6"/>
      <c r="U59" s="6"/>
      <c r="V59" s="7"/>
      <c r="W59" s="6"/>
      <c r="X59" s="6"/>
      <c r="Y59" s="7"/>
    </row>
    <row r="60" spans="1:80" s="8" customFormat="1" ht="18" customHeight="1" thickBot="1">
      <c r="A60" s="61" t="s">
        <v>2</v>
      </c>
      <c r="B60" s="62">
        <f>SUM(B48:B59)</f>
        <v>1835663.7799999998</v>
      </c>
      <c r="C60" s="62">
        <f t="shared" ref="C60:J60" si="4">SUM(C48:C59)</f>
        <v>547790.16000000015</v>
      </c>
      <c r="D60" s="62">
        <f t="shared" si="4"/>
        <v>3217944.64</v>
      </c>
      <c r="E60" s="62">
        <f t="shared" si="4"/>
        <v>638402.21000000008</v>
      </c>
      <c r="F60" s="62">
        <f t="shared" si="4"/>
        <v>625195.14</v>
      </c>
      <c r="G60" s="62">
        <f t="shared" si="4"/>
        <v>1146939.29</v>
      </c>
      <c r="H60" s="62">
        <f t="shared" si="4"/>
        <v>751460.76000000013</v>
      </c>
      <c r="I60" s="62"/>
      <c r="J60" s="62">
        <f t="shared" si="4"/>
        <v>8770426.9699999988</v>
      </c>
      <c r="N60" s="6"/>
      <c r="O60" s="6"/>
      <c r="P60" s="7"/>
      <c r="Q60" s="6"/>
      <c r="R60" s="6"/>
      <c r="S60" s="7"/>
      <c r="T60" s="6"/>
      <c r="U60" s="6"/>
      <c r="V60" s="7"/>
      <c r="W60" s="6"/>
      <c r="X60" s="6"/>
      <c r="Y60" s="7"/>
    </row>
    <row r="61" spans="1:80" s="8" customFormat="1" ht="18.75" customHeight="1" thickBot="1">
      <c r="A61" s="68" t="s">
        <v>41</v>
      </c>
      <c r="B61" s="69">
        <f>+(B60-B45)/B45</f>
        <v>8.1447493215398833E-2</v>
      </c>
      <c r="C61" s="69">
        <f t="shared" ref="C61:J61" si="5">+(C60-C45)/C45</f>
        <v>6.5538360964820241E-2</v>
      </c>
      <c r="D61" s="69">
        <f t="shared" si="5"/>
        <v>8.1455434992148398E-2</v>
      </c>
      <c r="E61" s="69">
        <f t="shared" si="5"/>
        <v>8.1105561205892709E-3</v>
      </c>
      <c r="F61" s="69">
        <f t="shared" si="5"/>
        <v>0.15509355970288416</v>
      </c>
      <c r="G61" s="69">
        <f t="shared" si="5"/>
        <v>0.13656135959118679</v>
      </c>
      <c r="H61" s="69">
        <f t="shared" si="5"/>
        <v>3.4291491912973628E-2</v>
      </c>
      <c r="I61" s="69"/>
      <c r="J61" s="69">
        <f t="shared" si="5"/>
        <v>8.3133376515770935E-2</v>
      </c>
      <c r="N61" s="6"/>
      <c r="O61" s="6"/>
      <c r="P61" s="7"/>
      <c r="Q61" s="6"/>
      <c r="R61" s="6"/>
      <c r="S61" s="7"/>
      <c r="T61" s="6"/>
      <c r="U61" s="6"/>
      <c r="V61" s="7"/>
      <c r="W61" s="6"/>
      <c r="X61" s="6"/>
      <c r="Y61" s="7"/>
    </row>
    <row r="62" spans="1:80" s="8" customFormat="1">
      <c r="A62" s="50"/>
      <c r="B62" s="47"/>
      <c r="C62" s="47"/>
      <c r="D62" s="47"/>
      <c r="E62" s="47"/>
      <c r="F62" s="47"/>
      <c r="G62" s="47"/>
      <c r="H62" s="47"/>
      <c r="I62" s="47"/>
      <c r="J62" s="47"/>
      <c r="L62" s="42"/>
      <c r="M62" s="42"/>
      <c r="N62" s="6"/>
      <c r="O62" s="6"/>
      <c r="P62" s="7"/>
      <c r="Q62" s="6"/>
      <c r="R62" s="6"/>
      <c r="S62" s="7"/>
      <c r="T62" s="6"/>
      <c r="U62" s="6"/>
      <c r="V62" s="7"/>
      <c r="W62" s="6"/>
      <c r="X62" s="6"/>
      <c r="Y62" s="7"/>
    </row>
    <row r="63" spans="1:80">
      <c r="A63" s="73">
        <v>42186</v>
      </c>
      <c r="B63" s="74">
        <v>241783.13</v>
      </c>
      <c r="C63" s="74">
        <v>53877.05</v>
      </c>
      <c r="D63" s="74">
        <v>425865.25</v>
      </c>
      <c r="E63" s="74">
        <v>87313.02</v>
      </c>
      <c r="F63" s="74">
        <v>83986.58</v>
      </c>
      <c r="G63" s="74">
        <v>179067.07</v>
      </c>
      <c r="H63" s="74">
        <v>89800.14</v>
      </c>
      <c r="I63" s="74"/>
      <c r="J63" s="74">
        <f t="shared" ref="J63:J72" si="6">SUM(B63:I63)</f>
        <v>1161692.2399999998</v>
      </c>
    </row>
    <row r="64" spans="1:80">
      <c r="A64" s="75">
        <v>42217</v>
      </c>
      <c r="B64" s="76">
        <v>323474</v>
      </c>
      <c r="C64" s="76">
        <v>59659.35</v>
      </c>
      <c r="D64" s="76">
        <v>403843.04</v>
      </c>
      <c r="E64" s="76">
        <v>87226.240000000005</v>
      </c>
      <c r="F64" s="76">
        <v>86580.95</v>
      </c>
      <c r="G64" s="76">
        <v>206775.94</v>
      </c>
      <c r="H64" s="76">
        <v>148858.91</v>
      </c>
      <c r="I64" s="76"/>
      <c r="J64" s="76">
        <f t="shared" si="6"/>
        <v>1316418.4299999997</v>
      </c>
    </row>
    <row r="65" spans="1:10">
      <c r="A65" s="75">
        <v>42248</v>
      </c>
      <c r="B65" s="76">
        <v>324012.84999999998</v>
      </c>
      <c r="C65" s="76">
        <v>60893.42</v>
      </c>
      <c r="D65" s="76">
        <v>385714.53</v>
      </c>
      <c r="E65" s="76">
        <v>86427.9</v>
      </c>
      <c r="F65" s="76">
        <v>81262.02</v>
      </c>
      <c r="G65" s="76">
        <v>182941.88</v>
      </c>
      <c r="H65" s="76">
        <v>116710.47</v>
      </c>
      <c r="I65" s="76"/>
      <c r="J65" s="76">
        <f t="shared" si="6"/>
        <v>1237963.07</v>
      </c>
    </row>
    <row r="66" spans="1:10">
      <c r="A66" s="75">
        <v>42278</v>
      </c>
      <c r="B66" s="76">
        <v>236635.18</v>
      </c>
      <c r="C66" s="76">
        <v>57676.58</v>
      </c>
      <c r="D66" s="76">
        <v>406003.73</v>
      </c>
      <c r="E66" s="76">
        <v>64645.16</v>
      </c>
      <c r="F66" s="76">
        <v>81856.41</v>
      </c>
      <c r="G66" s="76">
        <v>183850.66</v>
      </c>
      <c r="H66" s="76">
        <v>101269.32</v>
      </c>
      <c r="I66" s="76"/>
      <c r="J66" s="76">
        <f t="shared" si="6"/>
        <v>1131937.04</v>
      </c>
    </row>
    <row r="67" spans="1:10">
      <c r="A67" s="75">
        <v>42309</v>
      </c>
      <c r="B67" s="76">
        <v>100306.05</v>
      </c>
      <c r="C67" s="76">
        <v>56936.27</v>
      </c>
      <c r="D67" s="76">
        <v>316875.48</v>
      </c>
      <c r="E67" s="76">
        <v>56389.57</v>
      </c>
      <c r="F67" s="76">
        <v>47676.62</v>
      </c>
      <c r="G67" s="76">
        <v>83987.69</v>
      </c>
      <c r="H67" s="76">
        <v>46168.86</v>
      </c>
      <c r="I67" s="76"/>
      <c r="J67" s="76">
        <f t="shared" si="6"/>
        <v>708340.53999999992</v>
      </c>
    </row>
    <row r="68" spans="1:10">
      <c r="A68" s="75">
        <v>42339</v>
      </c>
      <c r="B68" s="76">
        <v>80627.64</v>
      </c>
      <c r="C68" s="76">
        <v>43476.74</v>
      </c>
      <c r="D68" s="76">
        <v>199443.04</v>
      </c>
      <c r="E68" s="76">
        <v>42294.8</v>
      </c>
      <c r="F68" s="76">
        <v>36441.120000000003</v>
      </c>
      <c r="G68" s="76">
        <v>62246.52</v>
      </c>
      <c r="H68" s="76">
        <v>24906.13</v>
      </c>
      <c r="I68" s="76"/>
      <c r="J68" s="76">
        <f t="shared" si="6"/>
        <v>489435.99000000005</v>
      </c>
    </row>
    <row r="69" spans="1:10">
      <c r="A69" s="75">
        <v>42370</v>
      </c>
      <c r="B69" s="76">
        <v>113885.22</v>
      </c>
      <c r="C69" s="76">
        <v>32454.26</v>
      </c>
      <c r="D69" s="76">
        <v>229769.84</v>
      </c>
      <c r="E69" s="76">
        <v>42304.85</v>
      </c>
      <c r="F69" s="76">
        <v>36088.1</v>
      </c>
      <c r="G69" s="76">
        <v>71614.850000000006</v>
      </c>
      <c r="H69" s="76">
        <v>81122.240000000005</v>
      </c>
      <c r="I69" s="76"/>
      <c r="J69" s="76">
        <f t="shared" si="6"/>
        <v>607239.36</v>
      </c>
    </row>
    <row r="70" spans="1:10">
      <c r="A70" s="75">
        <v>42401</v>
      </c>
      <c r="B70" s="76">
        <v>69326.23</v>
      </c>
      <c r="C70" s="76">
        <v>25165</v>
      </c>
      <c r="D70" s="76">
        <v>201618.99</v>
      </c>
      <c r="E70" s="76">
        <v>38654.49</v>
      </c>
      <c r="F70" s="76">
        <v>34313.1</v>
      </c>
      <c r="G70" s="76">
        <v>56975.56</v>
      </c>
      <c r="H70" s="76">
        <v>58648.33</v>
      </c>
      <c r="I70" s="76"/>
      <c r="J70" s="76">
        <f t="shared" si="6"/>
        <v>484701.69999999995</v>
      </c>
    </row>
    <row r="71" spans="1:10">
      <c r="A71" s="75">
        <v>42430</v>
      </c>
      <c r="B71" s="76">
        <v>85817.45</v>
      </c>
      <c r="C71" s="76">
        <v>33253.440000000002</v>
      </c>
      <c r="D71" s="76">
        <v>241750</v>
      </c>
      <c r="E71" s="76">
        <v>45415.86</v>
      </c>
      <c r="F71" s="76">
        <v>40860</v>
      </c>
      <c r="G71" s="76">
        <v>58574.64</v>
      </c>
      <c r="H71" s="76">
        <v>80710.100000000006</v>
      </c>
      <c r="I71" s="76"/>
      <c r="J71" s="76">
        <f t="shared" si="6"/>
        <v>586381.49</v>
      </c>
    </row>
    <row r="72" spans="1:10">
      <c r="A72" s="75">
        <v>42461</v>
      </c>
      <c r="B72" s="76">
        <v>123710</v>
      </c>
      <c r="C72" s="76">
        <v>42775</v>
      </c>
      <c r="D72" s="76">
        <v>292304</v>
      </c>
      <c r="E72" s="76">
        <v>58181</v>
      </c>
      <c r="F72" s="76">
        <v>46769</v>
      </c>
      <c r="G72" s="76">
        <v>86586</v>
      </c>
      <c r="H72" s="76">
        <v>80706</v>
      </c>
      <c r="I72" s="76"/>
      <c r="J72" s="76">
        <f t="shared" si="6"/>
        <v>731031</v>
      </c>
    </row>
    <row r="73" spans="1:10">
      <c r="A73" s="75">
        <v>42491</v>
      </c>
      <c r="B73" s="76">
        <v>118943.09</v>
      </c>
      <c r="C73" s="76">
        <v>48301.18</v>
      </c>
      <c r="D73" s="76">
        <v>320550.8</v>
      </c>
      <c r="E73" s="76">
        <v>68953.47</v>
      </c>
      <c r="F73" s="76">
        <v>48705.05</v>
      </c>
      <c r="G73" s="76">
        <v>68049.06</v>
      </c>
      <c r="H73" s="76">
        <v>28253.19</v>
      </c>
      <c r="I73" s="76"/>
      <c r="J73" s="76">
        <f>SUM(B73:I73)</f>
        <v>701755.83999999985</v>
      </c>
    </row>
    <row r="74" spans="1:10" ht="15.75" thickBot="1">
      <c r="A74" s="77">
        <v>42522</v>
      </c>
      <c r="B74" s="78">
        <v>137686.41</v>
      </c>
      <c r="C74" s="78">
        <v>54413.09</v>
      </c>
      <c r="D74" s="78">
        <v>326020.76</v>
      </c>
      <c r="E74" s="78">
        <v>70096.2</v>
      </c>
      <c r="F74" s="78">
        <v>59035.7</v>
      </c>
      <c r="G74" s="78">
        <v>106726.46</v>
      </c>
      <c r="H74" s="78">
        <v>36612.050000000003</v>
      </c>
      <c r="I74" s="78"/>
      <c r="J74" s="78">
        <f>SUM(B74:I74)</f>
        <v>790590.66999999993</v>
      </c>
    </row>
    <row r="75" spans="1:10" ht="18" customHeight="1" thickBot="1">
      <c r="A75" s="70" t="s">
        <v>50</v>
      </c>
      <c r="B75" s="54">
        <f>SUM(B63:B74)</f>
        <v>1956207.2499999998</v>
      </c>
      <c r="C75" s="54">
        <f t="shared" ref="C75:H75" si="7">SUM(C63:C74)</f>
        <v>568881.38</v>
      </c>
      <c r="D75" s="54">
        <f t="shared" si="7"/>
        <v>3749759.459999999</v>
      </c>
      <c r="E75" s="54">
        <f t="shared" si="7"/>
        <v>747902.55999999994</v>
      </c>
      <c r="F75" s="54">
        <f t="shared" si="7"/>
        <v>683574.64999999991</v>
      </c>
      <c r="G75" s="54">
        <f t="shared" si="7"/>
        <v>1347396.3299999998</v>
      </c>
      <c r="H75" s="54">
        <f t="shared" si="7"/>
        <v>893765.73999999987</v>
      </c>
      <c r="I75" s="54"/>
      <c r="J75" s="54">
        <f>SUM(B75:I75)</f>
        <v>9947487.3699999992</v>
      </c>
    </row>
    <row r="76" spans="1:10" ht="18" customHeight="1" thickBot="1">
      <c r="A76" s="71" t="s">
        <v>40</v>
      </c>
      <c r="B76" s="72">
        <f t="shared" ref="B76:H76" si="8">((B75-B60)/B60)</f>
        <v>6.5667510201677562E-2</v>
      </c>
      <c r="C76" s="72">
        <f t="shared" si="8"/>
        <v>3.8502371053908399E-2</v>
      </c>
      <c r="D76" s="72">
        <f t="shared" si="8"/>
        <v>0.16526537261995872</v>
      </c>
      <c r="E76" s="72">
        <f t="shared" si="8"/>
        <v>0.17152251086348816</v>
      </c>
      <c r="F76" s="72">
        <f t="shared" si="8"/>
        <v>9.3378061128242124E-2</v>
      </c>
      <c r="G76" s="72">
        <f t="shared" si="8"/>
        <v>0.17477563263178456</v>
      </c>
      <c r="H76" s="72">
        <f t="shared" si="8"/>
        <v>0.18937113895341617</v>
      </c>
      <c r="I76" s="72"/>
      <c r="J76" s="72">
        <f>((J75-J60)/J60)</f>
        <v>0.13420787882120641</v>
      </c>
    </row>
    <row r="77" spans="1:10" ht="18.75" customHeight="1">
      <c r="A77" s="50"/>
      <c r="B77" s="48"/>
      <c r="C77" s="48"/>
      <c r="D77" s="48"/>
      <c r="E77" s="48"/>
      <c r="F77" s="48"/>
      <c r="G77" s="48"/>
      <c r="H77" s="48"/>
      <c r="I77" s="48"/>
      <c r="J77" s="48"/>
    </row>
    <row r="78" spans="1:10">
      <c r="A78" s="55">
        <v>42552</v>
      </c>
      <c r="B78" s="65">
        <v>249357</v>
      </c>
      <c r="C78" s="65">
        <v>62899</v>
      </c>
      <c r="D78" s="65">
        <v>494286</v>
      </c>
      <c r="E78" s="65">
        <v>105844</v>
      </c>
      <c r="F78" s="65">
        <v>97061</v>
      </c>
      <c r="G78" s="65">
        <v>224177</v>
      </c>
      <c r="H78" s="65">
        <v>99679</v>
      </c>
      <c r="I78" s="65"/>
      <c r="J78" s="65">
        <f t="shared" ref="J78:J83" si="9">SUM(B78:H78)</f>
        <v>1333303</v>
      </c>
    </row>
    <row r="79" spans="1:10">
      <c r="A79" s="57">
        <v>42583</v>
      </c>
      <c r="B79" s="66">
        <v>348383.66</v>
      </c>
      <c r="C79" s="66">
        <v>61066.43</v>
      </c>
      <c r="D79" s="66">
        <v>413218.42</v>
      </c>
      <c r="E79" s="66">
        <v>96255.23</v>
      </c>
      <c r="F79" s="66">
        <v>95620.19</v>
      </c>
      <c r="G79" s="66">
        <v>245568.5</v>
      </c>
      <c r="H79" s="66">
        <v>160604.9</v>
      </c>
      <c r="I79" s="66"/>
      <c r="J79" s="66">
        <f t="shared" si="9"/>
        <v>1420717.3299999998</v>
      </c>
    </row>
    <row r="80" spans="1:10">
      <c r="A80" s="57">
        <v>42614</v>
      </c>
      <c r="B80" s="66">
        <v>325807.58</v>
      </c>
      <c r="C80" s="66">
        <v>58319.95</v>
      </c>
      <c r="D80" s="66">
        <v>410790.55</v>
      </c>
      <c r="E80" s="66">
        <v>93359.43</v>
      </c>
      <c r="F80" s="66">
        <v>85843.5</v>
      </c>
      <c r="G80" s="66">
        <v>188722.24</v>
      </c>
      <c r="H80" s="66">
        <v>140782.74</v>
      </c>
      <c r="I80" s="66"/>
      <c r="J80" s="66">
        <f t="shared" si="9"/>
        <v>1303625.99</v>
      </c>
    </row>
    <row r="81" spans="1:14">
      <c r="A81" s="57">
        <v>42644</v>
      </c>
      <c r="B81" s="66">
        <v>278574.71000000002</v>
      </c>
      <c r="C81" s="66">
        <v>66837.320000000007</v>
      </c>
      <c r="D81" s="66">
        <v>505991.75</v>
      </c>
      <c r="E81" s="66">
        <v>84225.3</v>
      </c>
      <c r="F81" s="66">
        <v>89952.7</v>
      </c>
      <c r="G81" s="66">
        <v>217363.12</v>
      </c>
      <c r="H81" s="66">
        <v>115900.24</v>
      </c>
      <c r="I81" s="66"/>
      <c r="J81" s="66">
        <f t="shared" si="9"/>
        <v>1358845.14</v>
      </c>
    </row>
    <row r="82" spans="1:14">
      <c r="A82" s="57">
        <v>42675</v>
      </c>
      <c r="B82" s="66">
        <v>112653.44</v>
      </c>
      <c r="C82" s="66">
        <v>57265.74</v>
      </c>
      <c r="D82" s="66">
        <v>357719.91</v>
      </c>
      <c r="E82" s="66">
        <v>77047</v>
      </c>
      <c r="F82" s="66">
        <v>53552.76</v>
      </c>
      <c r="G82" s="66">
        <v>98282.66</v>
      </c>
      <c r="H82" s="66">
        <v>52644.12</v>
      </c>
      <c r="I82" s="66"/>
      <c r="J82" s="66">
        <f t="shared" si="9"/>
        <v>809165.63</v>
      </c>
    </row>
    <row r="83" spans="1:14">
      <c r="A83" s="57">
        <v>42705</v>
      </c>
      <c r="B83" s="66">
        <v>82367.759999999995</v>
      </c>
      <c r="C83" s="66">
        <v>51966.14</v>
      </c>
      <c r="D83" s="66">
        <v>269626.51</v>
      </c>
      <c r="E83" s="66">
        <v>50298.01</v>
      </c>
      <c r="F83" s="66">
        <v>39401</v>
      </c>
      <c r="G83" s="66">
        <v>66666.58</v>
      </c>
      <c r="H83" s="66">
        <v>36008.35</v>
      </c>
      <c r="I83" s="66"/>
      <c r="J83" s="66">
        <f t="shared" si="9"/>
        <v>596334.35</v>
      </c>
    </row>
    <row r="84" spans="1:14">
      <c r="A84" s="57">
        <v>42736</v>
      </c>
      <c r="B84" s="66">
        <v>124044.88</v>
      </c>
      <c r="C84" s="66">
        <v>39115.22</v>
      </c>
      <c r="D84" s="66">
        <v>240405.38</v>
      </c>
      <c r="E84" s="66">
        <v>40910.120000000003</v>
      </c>
      <c r="F84" s="66">
        <v>36267.230000000003</v>
      </c>
      <c r="G84" s="66">
        <v>76115.179999999993</v>
      </c>
      <c r="H84" s="66">
        <v>86094.65</v>
      </c>
      <c r="I84" s="66"/>
      <c r="J84" s="66">
        <f>SUM(B84:H84)</f>
        <v>642952.66</v>
      </c>
    </row>
    <row r="85" spans="1:14">
      <c r="A85" s="57">
        <v>42767</v>
      </c>
      <c r="B85" s="66">
        <v>81268.36</v>
      </c>
      <c r="C85" s="66">
        <v>25381.96</v>
      </c>
      <c r="D85" s="66">
        <v>242681.83</v>
      </c>
      <c r="E85" s="66">
        <v>38356.019999999997</v>
      </c>
      <c r="F85" s="66">
        <v>34755.15</v>
      </c>
      <c r="G85" s="66">
        <v>63336.08</v>
      </c>
      <c r="H85" s="66">
        <v>67177.11</v>
      </c>
      <c r="I85" s="66"/>
      <c r="J85" s="66">
        <f>SUM(B85:H85)</f>
        <v>552956.51000000013</v>
      </c>
    </row>
    <row r="86" spans="1:14">
      <c r="A86" s="57">
        <v>42795</v>
      </c>
      <c r="B86" s="66">
        <v>93699.94</v>
      </c>
      <c r="C86" s="66">
        <v>30649.22</v>
      </c>
      <c r="D86" s="66">
        <v>262093.02</v>
      </c>
      <c r="E86" s="66">
        <v>40586.36</v>
      </c>
      <c r="F86" s="66">
        <v>41931.01</v>
      </c>
      <c r="G86" s="66">
        <v>59315.63</v>
      </c>
      <c r="H86" s="66">
        <v>82811.03</v>
      </c>
      <c r="I86" s="66"/>
      <c r="J86" s="66">
        <f>SUM(B86:H86)</f>
        <v>611086.21</v>
      </c>
    </row>
    <row r="87" spans="1:14">
      <c r="A87" s="57">
        <v>42826</v>
      </c>
      <c r="B87" s="66">
        <v>123268.78</v>
      </c>
      <c r="C87" s="66">
        <v>51707.5</v>
      </c>
      <c r="D87" s="66">
        <v>378305.4</v>
      </c>
      <c r="E87" s="66">
        <v>65186.22</v>
      </c>
      <c r="F87" s="66">
        <v>52363.9</v>
      </c>
      <c r="G87" s="66">
        <v>94565.91</v>
      </c>
      <c r="H87" s="66">
        <v>82066.5</v>
      </c>
      <c r="I87" s="66"/>
      <c r="J87" s="66">
        <f>B87+C87+D87+E87+F87+G87+H87</f>
        <v>847464.21000000008</v>
      </c>
    </row>
    <row r="88" spans="1:14">
      <c r="A88" s="57">
        <v>42856</v>
      </c>
      <c r="B88" s="66">
        <v>105273.55</v>
      </c>
      <c r="C88" s="66">
        <v>43967.24</v>
      </c>
      <c r="D88" s="66">
        <v>316770.90999999997</v>
      </c>
      <c r="E88" s="66">
        <v>58437.34</v>
      </c>
      <c r="F88" s="66">
        <v>49347.26</v>
      </c>
      <c r="G88" s="66">
        <v>73444.31</v>
      </c>
      <c r="H88" s="66">
        <v>27466.03</v>
      </c>
      <c r="I88" s="66"/>
      <c r="J88" s="66">
        <f>B88+C88+D88+E88+F88+G88+H88</f>
        <v>674706.6399999999</v>
      </c>
      <c r="K88" s="273"/>
    </row>
    <row r="89" spans="1:14" ht="15.75" thickBot="1">
      <c r="A89" s="124">
        <v>42887</v>
      </c>
      <c r="B89" s="319">
        <v>146591</v>
      </c>
      <c r="C89" s="319">
        <v>58150</v>
      </c>
      <c r="D89" s="319">
        <v>355474</v>
      </c>
      <c r="E89" s="319">
        <v>78227</v>
      </c>
      <c r="F89" s="319">
        <v>59359</v>
      </c>
      <c r="G89" s="319">
        <v>122272</v>
      </c>
      <c r="H89" s="319">
        <v>35152</v>
      </c>
      <c r="I89" s="319"/>
      <c r="J89" s="66">
        <f>+SUM(B89:H89)</f>
        <v>855225</v>
      </c>
    </row>
    <row r="90" spans="1:14" ht="15.75" thickBot="1">
      <c r="A90" s="61" t="s">
        <v>105</v>
      </c>
      <c r="B90" s="62">
        <f>SUM(B78:B89)</f>
        <v>2071290.66</v>
      </c>
      <c r="C90" s="62">
        <f t="shared" ref="C90:H90" si="10">SUM(C78:C89)</f>
        <v>607325.72000000009</v>
      </c>
      <c r="D90" s="62">
        <f t="shared" si="10"/>
        <v>4247363.68</v>
      </c>
      <c r="E90" s="62">
        <f t="shared" si="10"/>
        <v>828732.02999999991</v>
      </c>
      <c r="F90" s="62">
        <f t="shared" si="10"/>
        <v>735454.70000000007</v>
      </c>
      <c r="G90" s="62">
        <f t="shared" si="10"/>
        <v>1529829.21</v>
      </c>
      <c r="H90" s="62">
        <f t="shared" si="10"/>
        <v>986386.67</v>
      </c>
      <c r="I90" s="62"/>
      <c r="J90" s="62">
        <f t="shared" ref="J90" si="11">SUM(J78:J89)</f>
        <v>11006382.670000002</v>
      </c>
    </row>
    <row r="91" spans="1:14" ht="15.75" thickBot="1">
      <c r="A91" s="68" t="s">
        <v>106</v>
      </c>
      <c r="B91" s="69">
        <f>((B90-B75)/B75)</f>
        <v>5.8829865802818265E-2</v>
      </c>
      <c r="C91" s="69">
        <f t="shared" ref="C91:J91" si="12">((C90-C75)/C75)</f>
        <v>6.7578833394054988E-2</v>
      </c>
      <c r="D91" s="69">
        <f t="shared" si="12"/>
        <v>0.13270297076602369</v>
      </c>
      <c r="E91" s="69">
        <f t="shared" si="12"/>
        <v>0.10807486739983879</v>
      </c>
      <c r="F91" s="69">
        <f t="shared" si="12"/>
        <v>7.5895222270164889E-2</v>
      </c>
      <c r="G91" s="69">
        <f t="shared" si="12"/>
        <v>0.13539659856428446</v>
      </c>
      <c r="H91" s="69">
        <f t="shared" si="12"/>
        <v>0.10362998474298218</v>
      </c>
      <c r="I91" s="69" t="e">
        <f t="shared" si="12"/>
        <v>#DIV/0!</v>
      </c>
      <c r="J91" s="69">
        <f t="shared" si="12"/>
        <v>0.10644851917012313</v>
      </c>
    </row>
    <row r="92" spans="1:14">
      <c r="A92" s="50"/>
      <c r="B92" s="48"/>
      <c r="C92" s="48"/>
      <c r="D92" s="48"/>
      <c r="E92" s="48"/>
      <c r="F92" s="48"/>
      <c r="G92" s="48"/>
      <c r="H92" s="48"/>
      <c r="I92" s="48"/>
      <c r="J92" s="48"/>
    </row>
    <row r="93" spans="1:14">
      <c r="A93" s="308">
        <v>42933</v>
      </c>
      <c r="B93" s="309">
        <v>268902.96999999997</v>
      </c>
      <c r="C93" s="309">
        <v>63153.01</v>
      </c>
      <c r="D93" s="309">
        <v>492639.4</v>
      </c>
      <c r="E93" s="309">
        <v>108316.75</v>
      </c>
      <c r="F93" s="309">
        <v>91122.32</v>
      </c>
      <c r="G93" s="309">
        <v>234495.66</v>
      </c>
      <c r="H93" s="309">
        <v>117293.28</v>
      </c>
      <c r="I93" s="309"/>
      <c r="J93" s="309">
        <f>SUM(B93:H93)</f>
        <v>1375923.39</v>
      </c>
      <c r="N93" s="273"/>
    </row>
    <row r="94" spans="1:14">
      <c r="A94" s="308">
        <v>42964</v>
      </c>
      <c r="B94" s="309">
        <v>358526.69</v>
      </c>
      <c r="C94" s="309">
        <v>56964.92</v>
      </c>
      <c r="D94" s="309">
        <v>489356.52</v>
      </c>
      <c r="E94" s="309">
        <v>103723.87</v>
      </c>
      <c r="F94" s="309">
        <v>92094.93</v>
      </c>
      <c r="G94" s="309">
        <v>256779.2</v>
      </c>
      <c r="H94" s="309">
        <v>197834.57</v>
      </c>
      <c r="I94" s="309"/>
      <c r="J94" s="309">
        <f t="shared" ref="J94:J105" si="13">SUM(B94:H94)</f>
        <v>1555280.7</v>
      </c>
    </row>
    <row r="95" spans="1:14">
      <c r="A95" s="308">
        <v>42995</v>
      </c>
      <c r="B95" s="309">
        <v>352497.1</v>
      </c>
      <c r="C95" s="309">
        <v>60521.78</v>
      </c>
      <c r="D95" s="309">
        <v>517958.22</v>
      </c>
      <c r="E95" s="309">
        <v>110061.58</v>
      </c>
      <c r="F95" s="309">
        <v>100125.16</v>
      </c>
      <c r="G95" s="309">
        <v>243606.68</v>
      </c>
      <c r="H95" s="309">
        <v>178890.45</v>
      </c>
      <c r="I95" s="309"/>
      <c r="J95" s="309">
        <f t="shared" si="13"/>
        <v>1563660.9699999997</v>
      </c>
    </row>
    <row r="96" spans="1:14">
      <c r="A96" s="308">
        <v>43025</v>
      </c>
      <c r="B96" s="309">
        <v>287793.21999999997</v>
      </c>
      <c r="C96" s="309">
        <v>88259.04</v>
      </c>
      <c r="D96" s="309">
        <v>469426.5</v>
      </c>
      <c r="E96" s="309">
        <v>99710.74</v>
      </c>
      <c r="F96" s="309">
        <v>86379.38</v>
      </c>
      <c r="G96" s="309">
        <v>254682.32</v>
      </c>
      <c r="H96" s="309">
        <v>129957.11</v>
      </c>
      <c r="I96" s="309"/>
      <c r="J96" s="309">
        <f t="shared" si="13"/>
        <v>1416208.31</v>
      </c>
    </row>
    <row r="97" spans="1:10">
      <c r="A97" s="308">
        <v>43056</v>
      </c>
      <c r="B97" s="309">
        <v>123156.59</v>
      </c>
      <c r="C97" s="309">
        <v>50885.13</v>
      </c>
      <c r="D97" s="309">
        <v>373626.08</v>
      </c>
      <c r="E97" s="309">
        <v>66915.5</v>
      </c>
      <c r="F97" s="309">
        <v>51929</v>
      </c>
      <c r="G97" s="309">
        <v>112952.88</v>
      </c>
      <c r="H97" s="309">
        <v>64465.98</v>
      </c>
      <c r="I97" s="309"/>
      <c r="J97" s="309">
        <f t="shared" si="13"/>
        <v>843931.16</v>
      </c>
    </row>
    <row r="98" spans="1:10">
      <c r="A98" s="308">
        <v>43086</v>
      </c>
      <c r="B98" s="309">
        <v>80230.44</v>
      </c>
      <c r="C98" s="309">
        <v>46664.01</v>
      </c>
      <c r="D98" s="309">
        <v>271219.57</v>
      </c>
      <c r="E98" s="309">
        <v>47720.98</v>
      </c>
      <c r="F98" s="309">
        <v>34213.93</v>
      </c>
      <c r="G98" s="309">
        <v>60016.09</v>
      </c>
      <c r="H98" s="309">
        <v>30311.41</v>
      </c>
      <c r="I98" s="309"/>
      <c r="J98" s="309">
        <f t="shared" si="13"/>
        <v>570376.43000000005</v>
      </c>
    </row>
    <row r="99" spans="1:10">
      <c r="A99" s="308">
        <v>43117</v>
      </c>
      <c r="B99" s="309">
        <v>124720.71</v>
      </c>
      <c r="C99" s="309">
        <v>35534.68</v>
      </c>
      <c r="D99" s="309">
        <v>280477.31</v>
      </c>
      <c r="E99" s="309">
        <v>47659.32</v>
      </c>
      <c r="F99" s="309">
        <v>38627.18</v>
      </c>
      <c r="G99" s="309">
        <v>71594.84</v>
      </c>
      <c r="H99" s="309">
        <v>106293.55</v>
      </c>
      <c r="I99" s="309"/>
      <c r="J99" s="309">
        <f t="shared" si="13"/>
        <v>704907.59000000008</v>
      </c>
    </row>
    <row r="100" spans="1:10">
      <c r="A100" s="389">
        <v>43148</v>
      </c>
      <c r="B100" s="396">
        <v>14225.74</v>
      </c>
      <c r="C100" s="400">
        <v>869.07</v>
      </c>
      <c r="D100" s="402">
        <v>12122.48</v>
      </c>
      <c r="E100" s="404">
        <v>1416.71</v>
      </c>
      <c r="F100" s="406">
        <v>1593.15</v>
      </c>
      <c r="G100" s="408">
        <v>2695.31</v>
      </c>
      <c r="H100" s="412">
        <v>1127.31</v>
      </c>
      <c r="I100" s="390"/>
      <c r="J100" s="390">
        <f t="shared" si="13"/>
        <v>34049.769999999997</v>
      </c>
    </row>
    <row r="101" spans="1:10">
      <c r="A101" s="389">
        <v>43176</v>
      </c>
      <c r="B101" s="397">
        <v>191901.98</v>
      </c>
      <c r="C101" s="400">
        <v>59345.71</v>
      </c>
      <c r="D101" s="402">
        <v>569042.92000000004</v>
      </c>
      <c r="E101" s="404">
        <v>78760.570000000007</v>
      </c>
      <c r="F101" s="406">
        <v>80661.84</v>
      </c>
      <c r="G101" s="408">
        <v>157048.38</v>
      </c>
      <c r="H101" s="412">
        <v>195411.47</v>
      </c>
      <c r="I101" s="390"/>
      <c r="J101" s="390">
        <f t="shared" si="13"/>
        <v>1332172.8700000001</v>
      </c>
    </row>
    <row r="102" spans="1:10">
      <c r="A102" s="389">
        <v>43207</v>
      </c>
      <c r="B102" s="398">
        <v>107267.69</v>
      </c>
      <c r="C102" s="400">
        <v>42931.57</v>
      </c>
      <c r="D102" s="402">
        <v>341473.26</v>
      </c>
      <c r="E102" s="404">
        <v>54360.95</v>
      </c>
      <c r="F102" s="406">
        <v>60236.22</v>
      </c>
      <c r="G102" s="408">
        <v>107901.01</v>
      </c>
      <c r="H102" s="412">
        <v>94625.39</v>
      </c>
      <c r="I102" s="390"/>
      <c r="J102" s="390">
        <f t="shared" si="13"/>
        <v>808796.09</v>
      </c>
    </row>
    <row r="103" spans="1:10">
      <c r="A103" s="389">
        <v>43237</v>
      </c>
      <c r="B103" s="398">
        <v>144802.69</v>
      </c>
      <c r="C103" s="400">
        <v>44227.67</v>
      </c>
      <c r="D103" s="402">
        <v>447172.11</v>
      </c>
      <c r="E103" s="404">
        <v>75444.84</v>
      </c>
      <c r="F103" s="406">
        <v>62298.62</v>
      </c>
      <c r="G103" s="408">
        <v>130365.35</v>
      </c>
      <c r="H103" s="412">
        <v>41934.129999999997</v>
      </c>
      <c r="I103" s="390"/>
      <c r="J103" s="390">
        <f t="shared" si="13"/>
        <v>946245.40999999992</v>
      </c>
    </row>
    <row r="104" spans="1:10" ht="15.75" thickBot="1">
      <c r="A104" s="388">
        <v>43268</v>
      </c>
      <c r="B104" s="399">
        <v>175803.48</v>
      </c>
      <c r="C104" s="401">
        <v>68750.070000000007</v>
      </c>
      <c r="D104" s="403">
        <v>407950.1</v>
      </c>
      <c r="E104" s="405">
        <v>90980.18</v>
      </c>
      <c r="F104" s="407">
        <v>72276.08</v>
      </c>
      <c r="G104" s="409">
        <v>160413.15</v>
      </c>
      <c r="H104" s="413">
        <v>51574.83</v>
      </c>
      <c r="I104" s="391"/>
      <c r="J104" s="391">
        <f t="shared" si="13"/>
        <v>1027747.89</v>
      </c>
    </row>
    <row r="105" spans="1:10" ht="15.75" thickBot="1">
      <c r="A105" s="392" t="s">
        <v>135</v>
      </c>
      <c r="B105" s="393">
        <f>SUM(B93:B104)</f>
        <v>2229829.2999999998</v>
      </c>
      <c r="C105" s="393">
        <f t="shared" ref="C105:H105" si="14">SUM(C93:C104)</f>
        <v>618106.66000000015</v>
      </c>
      <c r="D105" s="393">
        <f t="shared" si="14"/>
        <v>4672464.47</v>
      </c>
      <c r="E105" s="393">
        <f t="shared" si="14"/>
        <v>885071.99</v>
      </c>
      <c r="F105" s="393">
        <f t="shared" si="14"/>
        <v>771557.80999999994</v>
      </c>
      <c r="G105" s="393">
        <f t="shared" si="14"/>
        <v>1792550.8700000003</v>
      </c>
      <c r="H105" s="393">
        <f t="shared" si="14"/>
        <v>1209719.48</v>
      </c>
      <c r="I105" s="393"/>
      <c r="J105" s="312">
        <f t="shared" si="13"/>
        <v>12179300.580000002</v>
      </c>
    </row>
    <row r="106" spans="1:10" ht="15.75" thickBot="1">
      <c r="A106" s="394" t="s">
        <v>136</v>
      </c>
      <c r="B106" s="395">
        <f>((B105-B90)/B90)</f>
        <v>7.6540991113241391E-2</v>
      </c>
      <c r="C106" s="395">
        <f t="shared" ref="C106:H106" si="15">((C105-C90)/C90)</f>
        <v>1.7751495852999705E-2</v>
      </c>
      <c r="D106" s="395">
        <f t="shared" si="15"/>
        <v>0.10008579957532623</v>
      </c>
      <c r="E106" s="395">
        <f t="shared" si="15"/>
        <v>6.7983326287026802E-2</v>
      </c>
      <c r="F106" s="395">
        <f t="shared" si="15"/>
        <v>4.9089508843984365E-2</v>
      </c>
      <c r="G106" s="395">
        <f t="shared" si="15"/>
        <v>0.17173267334855005</v>
      </c>
      <c r="H106" s="395">
        <f t="shared" si="15"/>
        <v>0.22641507310718212</v>
      </c>
      <c r="I106" s="395" t="e">
        <f t="shared" ref="I106" si="16">((I105-I90)/I90)</f>
        <v>#DIV/0!</v>
      </c>
      <c r="J106" s="395">
        <f t="shared" ref="J106" si="17">((J105-J90)/J90)</f>
        <v>0.10656706614399405</v>
      </c>
    </row>
    <row r="107" spans="1:10">
      <c r="A107" s="310"/>
      <c r="B107" s="311"/>
      <c r="C107" s="311"/>
      <c r="D107" s="311"/>
      <c r="E107" s="311"/>
      <c r="F107" s="311"/>
      <c r="G107" s="311"/>
      <c r="H107" s="311"/>
      <c r="I107" s="311"/>
      <c r="J107" s="311"/>
    </row>
    <row r="108" spans="1:10">
      <c r="A108" s="411">
        <v>43298</v>
      </c>
      <c r="B108" s="412">
        <v>318651.40999999997</v>
      </c>
      <c r="C108" s="412">
        <v>70437.81</v>
      </c>
      <c r="D108" s="412">
        <v>567211.56999999995</v>
      </c>
      <c r="E108" s="412">
        <v>116250.18</v>
      </c>
      <c r="F108" s="412">
        <v>119008.6</v>
      </c>
      <c r="G108" s="412">
        <v>323991.31</v>
      </c>
      <c r="H108" s="412">
        <v>134271.09</v>
      </c>
      <c r="I108" s="412"/>
      <c r="J108" s="412">
        <f>SUM(B108:H108)</f>
        <v>1649821.9700000002</v>
      </c>
    </row>
    <row r="109" spans="1:10">
      <c r="A109" s="411">
        <v>43329</v>
      </c>
      <c r="B109" s="412">
        <v>423637.02</v>
      </c>
      <c r="C109" s="412">
        <v>94525.02</v>
      </c>
      <c r="D109" s="412">
        <v>514600.4</v>
      </c>
      <c r="E109" s="412">
        <v>100885.51</v>
      </c>
      <c r="F109" s="412">
        <v>118466.78</v>
      </c>
      <c r="G109" s="412">
        <v>291577.06</v>
      </c>
      <c r="H109" s="412">
        <v>245374.52</v>
      </c>
      <c r="I109" s="412"/>
      <c r="J109" s="412">
        <f t="shared" ref="J109:J120" si="18">SUM(B109:H109)</f>
        <v>1789066.31</v>
      </c>
    </row>
    <row r="110" spans="1:10">
      <c r="A110" s="411">
        <v>43360</v>
      </c>
      <c r="B110" s="412">
        <v>413004.02</v>
      </c>
      <c r="C110" s="412">
        <v>75843.600000000006</v>
      </c>
      <c r="D110" s="412">
        <v>518342.01</v>
      </c>
      <c r="E110" s="412">
        <v>106347.02</v>
      </c>
      <c r="F110" s="412">
        <v>113195.86</v>
      </c>
      <c r="G110" s="412">
        <v>274698.71999999997</v>
      </c>
      <c r="H110" s="412">
        <v>214302.81</v>
      </c>
      <c r="I110" s="412"/>
      <c r="J110" s="412">
        <f t="shared" si="18"/>
        <v>1715734.04</v>
      </c>
    </row>
    <row r="111" spans="1:10">
      <c r="A111" s="411">
        <v>43390</v>
      </c>
      <c r="B111" s="412">
        <v>311453.90999999997</v>
      </c>
      <c r="C111" s="412">
        <v>82601.14</v>
      </c>
      <c r="D111" s="412">
        <v>524024.56</v>
      </c>
      <c r="E111" s="412">
        <v>95600.46</v>
      </c>
      <c r="F111" s="412">
        <v>104964.47</v>
      </c>
      <c r="G111" s="412">
        <v>271706.73</v>
      </c>
      <c r="H111" s="412">
        <v>133153.4</v>
      </c>
      <c r="I111" s="412"/>
      <c r="J111" s="412">
        <f t="shared" si="18"/>
        <v>1523504.67</v>
      </c>
    </row>
    <row r="112" spans="1:10">
      <c r="A112" s="411">
        <v>43421</v>
      </c>
      <c r="B112" s="412">
        <v>118845.84</v>
      </c>
      <c r="C112" s="412">
        <v>57436.81</v>
      </c>
      <c r="D112" s="412">
        <v>445824.11</v>
      </c>
      <c r="E112" s="412">
        <v>70992.95</v>
      </c>
      <c r="F112" s="412">
        <v>84526.42</v>
      </c>
      <c r="G112" s="412">
        <v>114715.37</v>
      </c>
      <c r="H112" s="412">
        <v>83531.02</v>
      </c>
      <c r="I112" s="412"/>
      <c r="J112" s="412">
        <f t="shared" si="18"/>
        <v>975872.52</v>
      </c>
    </row>
    <row r="113" spans="1:10">
      <c r="A113" s="411">
        <v>43451</v>
      </c>
      <c r="B113" s="412">
        <v>127781.37</v>
      </c>
      <c r="C113" s="412">
        <v>49719.53</v>
      </c>
      <c r="D113" s="412">
        <v>277733.78000000003</v>
      </c>
      <c r="E113" s="412">
        <v>54939.68</v>
      </c>
      <c r="F113" s="412">
        <v>41734.04</v>
      </c>
      <c r="G113" s="412">
        <v>73676.59</v>
      </c>
      <c r="H113" s="412">
        <v>46466.67</v>
      </c>
      <c r="I113" s="412"/>
      <c r="J113" s="412">
        <f t="shared" si="18"/>
        <v>672051.66</v>
      </c>
    </row>
    <row r="114" spans="1:10">
      <c r="A114" s="411">
        <v>43482</v>
      </c>
      <c r="B114" s="412"/>
      <c r="C114" s="412"/>
      <c r="D114" s="412"/>
      <c r="E114" s="412"/>
      <c r="F114" s="412"/>
      <c r="G114" s="412"/>
      <c r="H114" s="412"/>
      <c r="I114" s="412"/>
      <c r="J114" s="412">
        <f t="shared" si="18"/>
        <v>0</v>
      </c>
    </row>
    <row r="115" spans="1:10">
      <c r="A115" s="411">
        <v>43513</v>
      </c>
      <c r="B115" s="412"/>
      <c r="C115" s="412"/>
      <c r="D115" s="412"/>
      <c r="E115" s="412"/>
      <c r="F115" s="412"/>
      <c r="G115" s="412"/>
      <c r="H115" s="412"/>
      <c r="I115" s="412"/>
      <c r="J115" s="412">
        <f t="shared" si="18"/>
        <v>0</v>
      </c>
    </row>
    <row r="116" spans="1:10">
      <c r="A116" s="411">
        <v>43541</v>
      </c>
      <c r="B116" s="412"/>
      <c r="C116" s="412"/>
      <c r="D116" s="412"/>
      <c r="E116" s="412"/>
      <c r="F116" s="412"/>
      <c r="G116" s="412"/>
      <c r="H116" s="412"/>
      <c r="I116" s="412"/>
      <c r="J116" s="412">
        <f t="shared" si="18"/>
        <v>0</v>
      </c>
    </row>
    <row r="117" spans="1:10">
      <c r="A117" s="411">
        <v>43572</v>
      </c>
      <c r="B117" s="412"/>
      <c r="C117" s="412"/>
      <c r="D117" s="412"/>
      <c r="E117" s="412"/>
      <c r="F117" s="412"/>
      <c r="G117" s="412"/>
      <c r="H117" s="412"/>
      <c r="I117" s="412"/>
      <c r="J117" s="412">
        <f t="shared" si="18"/>
        <v>0</v>
      </c>
    </row>
    <row r="118" spans="1:10">
      <c r="A118" s="411">
        <v>43602</v>
      </c>
      <c r="B118" s="412"/>
      <c r="C118" s="412"/>
      <c r="D118" s="412"/>
      <c r="E118" s="412"/>
      <c r="F118" s="412"/>
      <c r="G118" s="412"/>
      <c r="H118" s="412"/>
      <c r="I118" s="412"/>
      <c r="J118" s="412">
        <f t="shared" si="18"/>
        <v>0</v>
      </c>
    </row>
    <row r="119" spans="1:10" ht="15.75" thickBot="1">
      <c r="A119" s="410">
        <v>43633</v>
      </c>
      <c r="B119" s="413"/>
      <c r="C119" s="413"/>
      <c r="D119" s="413"/>
      <c r="E119" s="413"/>
      <c r="F119" s="413"/>
      <c r="G119" s="413"/>
      <c r="H119" s="413"/>
      <c r="I119" s="413"/>
      <c r="J119" s="413">
        <f t="shared" si="18"/>
        <v>0</v>
      </c>
    </row>
    <row r="120" spans="1:10" ht="15.75" thickBot="1">
      <c r="A120" s="414" t="s">
        <v>164</v>
      </c>
      <c r="B120" s="415">
        <f>SUM(B108:B119)</f>
        <v>1713373.5699999998</v>
      </c>
      <c r="C120" s="415">
        <f t="shared" ref="C120:H120" si="19">SUM(C108:C119)</f>
        <v>430563.91000000003</v>
      </c>
      <c r="D120" s="415">
        <f t="shared" si="19"/>
        <v>2847736.4299999997</v>
      </c>
      <c r="E120" s="415">
        <f t="shared" si="19"/>
        <v>545015.80000000005</v>
      </c>
      <c r="F120" s="415">
        <f t="shared" si="19"/>
        <v>581896.17000000004</v>
      </c>
      <c r="G120" s="415">
        <f t="shared" si="19"/>
        <v>1350365.78</v>
      </c>
      <c r="H120" s="415">
        <f t="shared" si="19"/>
        <v>857099.51</v>
      </c>
      <c r="I120" s="415"/>
      <c r="J120" s="312">
        <f t="shared" si="18"/>
        <v>8326051.1699999999</v>
      </c>
    </row>
    <row r="121" spans="1:10" ht="15.75" thickBot="1">
      <c r="A121" s="341" t="s">
        <v>165</v>
      </c>
      <c r="B121" s="416">
        <f>((B120-B105)/B105)</f>
        <v>-0.23161222699872139</v>
      </c>
      <c r="C121" s="416">
        <f t="shared" ref="C121:J121" si="20">((C120-C105)/C105)</f>
        <v>-0.30341486694222009</v>
      </c>
      <c r="D121" s="416">
        <f t="shared" si="20"/>
        <v>-0.39052796478514479</v>
      </c>
      <c r="E121" s="416">
        <f t="shared" si="20"/>
        <v>-0.38421302881814162</v>
      </c>
      <c r="F121" s="416">
        <f t="shared" si="20"/>
        <v>-0.24581649947915105</v>
      </c>
      <c r="G121" s="416">
        <f t="shared" si="20"/>
        <v>-0.24667924207919423</v>
      </c>
      <c r="H121" s="416">
        <f t="shared" si="20"/>
        <v>-0.29148904008721094</v>
      </c>
      <c r="I121" s="416" t="e">
        <f t="shared" si="20"/>
        <v>#DIV/0!</v>
      </c>
      <c r="J121" s="416">
        <f t="shared" si="20"/>
        <v>-0.31637690396832308</v>
      </c>
    </row>
    <row r="122" spans="1:10">
      <c r="A122" s="1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0"/>
      <c r="B123" s="11"/>
      <c r="C123" s="11"/>
      <c r="D123" s="11"/>
      <c r="E123" s="11"/>
      <c r="F123" s="11"/>
      <c r="G123" s="11"/>
      <c r="H123" s="11"/>
      <c r="I123" s="11"/>
      <c r="J123" s="16"/>
    </row>
    <row r="124" spans="1:10">
      <c r="A124" s="10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>
      <c r="A125" s="12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>
      <c r="A126" s="10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>
      <c r="A127" s="10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>
      <c r="A128" s="10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>
      <c r="A129" s="10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>
      <c r="A130" s="10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>
      <c r="A131" s="10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>
      <c r="A132" s="10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>
      <c r="A133" s="10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>
      <c r="A134" s="10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>
      <c r="A135" s="10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>
      <c r="A136" s="10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>
      <c r="A137" s="10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>
      <c r="A138" s="10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>
      <c r="A139" s="12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>
      <c r="A140" s="12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>
      <c r="A141" s="14"/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1:10">
      <c r="A142" s="14"/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1:10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0">
      <c r="A144" s="14"/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1:10">
      <c r="A145" s="14"/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1:10">
      <c r="A146" s="14"/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1:10">
      <c r="A147" s="14"/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1:10">
      <c r="A148" s="14"/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1:10">
      <c r="A149" s="14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>
      <c r="A151" s="14"/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1:10">
      <c r="A152" s="14"/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1:10">
      <c r="A153" s="14"/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1:10">
      <c r="A154" s="14"/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1:10">
      <c r="A155" s="14"/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1:10">
      <c r="A156" s="14"/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1:10">
      <c r="A157" s="14"/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1:10">
      <c r="A158" s="14"/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1:10">
      <c r="A159" s="14"/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1:10">
      <c r="A160" s="14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>
      <c r="A161" s="14"/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1:10">
      <c r="A162" s="14"/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1:10">
      <c r="A163" s="14"/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0">
      <c r="A164" s="14"/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1:10">
      <c r="A165" s="14"/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1:10">
      <c r="A166" s="14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>
      <c r="A167" s="14"/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0">
      <c r="A168" s="14"/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1:10">
      <c r="A169" s="14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>
      <c r="A170" s="14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>
      <c r="A171" s="14"/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1:10">
      <c r="A172" s="14"/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1:10">
      <c r="A173" s="14"/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1:10">
      <c r="A174" s="14"/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1:10">
      <c r="A175" s="14"/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1:10">
      <c r="A176" s="14"/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1:10">
      <c r="A177" s="14"/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1:10">
      <c r="A178" s="14"/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1:10">
      <c r="A179" s="14"/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1:10">
      <c r="A180" s="14"/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1:10">
      <c r="A181" s="14"/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1:10">
      <c r="A182" s="14"/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1:10">
      <c r="A183" s="14"/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1:10">
      <c r="A184" s="14"/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1:10">
      <c r="A185" s="14"/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1:10">
      <c r="A186" s="14"/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1:10">
      <c r="A187" s="14"/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1:10">
      <c r="A188" s="14"/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1:10">
      <c r="A189" s="14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>
      <c r="A190" s="14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>
      <c r="A191" s="14"/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1:10">
      <c r="A192" s="14"/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1:10">
      <c r="A193" s="14"/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1:10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1:10">
      <c r="A195" s="14"/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1:10">
      <c r="A196" s="14"/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1:10">
      <c r="A197" s="14"/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1:10">
      <c r="A198" s="14"/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1:10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1:10">
      <c r="A200" s="14"/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1:10">
      <c r="A201" s="14"/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1:10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1:10">
      <c r="A203" s="14"/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1:10">
      <c r="A204" s="14"/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1:10">
      <c r="A205" s="14"/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1:10">
      <c r="A206" s="14"/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1:10">
      <c r="A207" s="14"/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1:10">
      <c r="A208" s="14"/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1:10">
      <c r="A209" s="14"/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1:10">
      <c r="A210" s="14"/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1:10">
      <c r="A211" s="14"/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1:10">
      <c r="A212" s="14"/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1:10">
      <c r="A213" s="14"/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1:10">
      <c r="A214" s="14"/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1:10">
      <c r="A215" s="14"/>
      <c r="B215" s="14"/>
      <c r="C215" s="14"/>
      <c r="D215" s="14"/>
      <c r="E215" s="14"/>
      <c r="F215" s="14"/>
      <c r="G215" s="14"/>
      <c r="H215" s="14"/>
      <c r="I215" s="14"/>
      <c r="J215" s="14"/>
    </row>
  </sheetData>
  <mergeCells count="1">
    <mergeCell ref="A1:J1"/>
  </mergeCells>
  <hyperlinks>
    <hyperlink ref="J59" r:id="rId1" display="+@sum(EB76:EB82)" xr:uid="{00000000-0004-0000-0200-000000000000}"/>
    <hyperlink ref="J89" r:id="rId2" display="+@sum(EB76:EB82)" xr:uid="{00000000-0004-0000-0200-000001000000}"/>
  </hyperlinks>
  <pageMargins left="0.7" right="0.7" top="0.75" bottom="0.75" header="0.3" footer="0.3"/>
  <pageSetup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EV68"/>
  <sheetViews>
    <sheetView workbookViewId="0">
      <pane xSplit="1" topLeftCell="BG1" activePane="topRight" state="frozen"/>
      <selection activeCell="A40" sqref="A40"/>
      <selection pane="topRight" activeCell="BM63" sqref="BM63"/>
    </sheetView>
  </sheetViews>
  <sheetFormatPr defaultRowHeight="12.75"/>
  <cols>
    <col min="1" max="1" width="24.28515625" style="83" customWidth="1"/>
    <col min="2" max="2" width="1.85546875" style="83" customWidth="1"/>
    <col min="3" max="26" width="15.140625" style="83" hidden="1" customWidth="1"/>
    <col min="27" max="27" width="1.85546875" style="83" hidden="1" customWidth="1"/>
    <col min="28" max="51" width="15.140625" style="83" hidden="1" customWidth="1"/>
    <col min="52" max="52" width="1.85546875" style="83" customWidth="1"/>
    <col min="53" max="59" width="15.140625" style="83" customWidth="1"/>
    <col min="60" max="60" width="15.140625" style="342" customWidth="1"/>
    <col min="61" max="65" width="15.140625" style="83" customWidth="1"/>
    <col min="66" max="16384" width="9.140625" style="83"/>
  </cols>
  <sheetData>
    <row r="1" spans="1:152" ht="16.5" customHeight="1">
      <c r="A1" s="340" t="s">
        <v>108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B1" s="434" t="s">
        <v>108</v>
      </c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BA1" s="434" t="s">
        <v>108</v>
      </c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</row>
    <row r="2" spans="1:152" ht="22.5" customHeight="1" thickBo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B2" s="439" t="s">
        <v>124</v>
      </c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BA2" s="436" t="s">
        <v>172</v>
      </c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316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  <c r="DU2" s="317"/>
      <c r="DV2" s="317"/>
      <c r="DW2" s="317"/>
      <c r="DX2" s="317"/>
      <c r="DY2" s="317"/>
      <c r="DZ2" s="317"/>
      <c r="EA2" s="317"/>
      <c r="EB2" s="317"/>
      <c r="EC2" s="317"/>
      <c r="ED2" s="317"/>
      <c r="EE2" s="317"/>
      <c r="EF2" s="317"/>
      <c r="EG2" s="317"/>
      <c r="EH2" s="317"/>
      <c r="EI2" s="317"/>
      <c r="EJ2" s="317"/>
      <c r="EK2" s="317"/>
      <c r="EL2" s="317"/>
      <c r="EM2" s="317"/>
      <c r="EN2" s="317"/>
      <c r="EO2" s="317"/>
      <c r="EP2" s="317"/>
      <c r="EQ2" s="317"/>
      <c r="ER2" s="317"/>
      <c r="ES2" s="317"/>
      <c r="ET2" s="317"/>
      <c r="EU2" s="317"/>
      <c r="EV2" s="318"/>
    </row>
    <row r="3" spans="1:152" ht="22.5" customHeight="1" thickBot="1">
      <c r="A3" s="136"/>
      <c r="B3" s="137"/>
      <c r="C3" s="445">
        <v>2016</v>
      </c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7"/>
      <c r="AA3" s="261"/>
      <c r="AB3" s="442">
        <v>2017</v>
      </c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4"/>
      <c r="AZ3" s="261"/>
      <c r="BA3" s="432">
        <v>2018</v>
      </c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</row>
    <row r="4" spans="1:152" ht="15" customHeight="1">
      <c r="A4" s="448" t="s">
        <v>51</v>
      </c>
      <c r="B4" s="138"/>
      <c r="C4" s="450" t="s">
        <v>109</v>
      </c>
      <c r="D4" s="451"/>
      <c r="E4" s="440" t="s">
        <v>110</v>
      </c>
      <c r="F4" s="441"/>
      <c r="G4" s="440" t="s">
        <v>111</v>
      </c>
      <c r="H4" s="441"/>
      <c r="I4" s="440" t="s">
        <v>112</v>
      </c>
      <c r="J4" s="441"/>
      <c r="K4" s="440" t="s">
        <v>113</v>
      </c>
      <c r="L4" s="441"/>
      <c r="M4" s="440" t="s">
        <v>114</v>
      </c>
      <c r="N4" s="441"/>
      <c r="O4" s="440" t="s">
        <v>115</v>
      </c>
      <c r="P4" s="441"/>
      <c r="Q4" s="440" t="s">
        <v>116</v>
      </c>
      <c r="R4" s="441"/>
      <c r="S4" s="440" t="s">
        <v>117</v>
      </c>
      <c r="T4" s="441"/>
      <c r="U4" s="440" t="s">
        <v>118</v>
      </c>
      <c r="V4" s="441"/>
      <c r="W4" s="440" t="s">
        <v>119</v>
      </c>
      <c r="X4" s="441"/>
      <c r="Y4" s="440" t="s">
        <v>120</v>
      </c>
      <c r="Z4" s="441"/>
      <c r="AA4" s="261"/>
      <c r="AB4" s="440" t="s">
        <v>123</v>
      </c>
      <c r="AC4" s="441"/>
      <c r="AD4" s="440" t="s">
        <v>125</v>
      </c>
      <c r="AE4" s="441"/>
      <c r="AF4" s="440" t="s">
        <v>126</v>
      </c>
      <c r="AG4" s="441"/>
      <c r="AH4" s="440" t="s">
        <v>127</v>
      </c>
      <c r="AI4" s="441"/>
      <c r="AJ4" s="440" t="s">
        <v>128</v>
      </c>
      <c r="AK4" s="441"/>
      <c r="AL4" s="440" t="s">
        <v>129</v>
      </c>
      <c r="AM4" s="441"/>
      <c r="AN4" s="440" t="s">
        <v>130</v>
      </c>
      <c r="AO4" s="441"/>
      <c r="AP4" s="440" t="s">
        <v>131</v>
      </c>
      <c r="AQ4" s="441"/>
      <c r="AR4" s="440" t="s">
        <v>132</v>
      </c>
      <c r="AS4" s="441"/>
      <c r="AT4" s="440" t="s">
        <v>140</v>
      </c>
      <c r="AU4" s="441"/>
      <c r="AV4" s="440" t="s">
        <v>141</v>
      </c>
      <c r="AW4" s="441"/>
      <c r="AX4" s="440" t="s">
        <v>142</v>
      </c>
      <c r="AY4" s="441"/>
      <c r="AZ4" s="261"/>
      <c r="BA4" s="437" t="s">
        <v>143</v>
      </c>
      <c r="BB4" s="438"/>
      <c r="BC4" s="374" t="s">
        <v>162</v>
      </c>
      <c r="BD4" s="373" t="s">
        <v>163</v>
      </c>
      <c r="BE4" s="372" t="s">
        <v>144</v>
      </c>
      <c r="BF4" s="372" t="s">
        <v>145</v>
      </c>
      <c r="BG4" s="375" t="s">
        <v>146</v>
      </c>
      <c r="BH4" s="375" t="s">
        <v>147</v>
      </c>
      <c r="BI4" s="320" t="s">
        <v>148</v>
      </c>
      <c r="BJ4" s="320" t="s">
        <v>149</v>
      </c>
      <c r="BK4" s="320" t="s">
        <v>150</v>
      </c>
      <c r="BL4" s="320" t="s">
        <v>151</v>
      </c>
      <c r="BM4" s="320" t="s">
        <v>152</v>
      </c>
    </row>
    <row r="5" spans="1:152" ht="13.5" thickBot="1">
      <c r="A5" s="449"/>
      <c r="B5" s="141"/>
      <c r="C5" s="139" t="s">
        <v>121</v>
      </c>
      <c r="D5" s="140" t="s">
        <v>122</v>
      </c>
      <c r="E5" s="139" t="s">
        <v>121</v>
      </c>
      <c r="F5" s="142" t="s">
        <v>122</v>
      </c>
      <c r="G5" s="139" t="s">
        <v>121</v>
      </c>
      <c r="H5" s="142" t="s">
        <v>122</v>
      </c>
      <c r="I5" s="139" t="s">
        <v>121</v>
      </c>
      <c r="J5" s="142" t="s">
        <v>122</v>
      </c>
      <c r="K5" s="139" t="s">
        <v>121</v>
      </c>
      <c r="L5" s="140" t="s">
        <v>122</v>
      </c>
      <c r="M5" s="139" t="s">
        <v>121</v>
      </c>
      <c r="N5" s="142" t="s">
        <v>122</v>
      </c>
      <c r="O5" s="139" t="s">
        <v>121</v>
      </c>
      <c r="P5" s="142" t="s">
        <v>122</v>
      </c>
      <c r="Q5" s="139" t="s">
        <v>121</v>
      </c>
      <c r="R5" s="142" t="s">
        <v>122</v>
      </c>
      <c r="S5" s="139" t="s">
        <v>121</v>
      </c>
      <c r="T5" s="142" t="s">
        <v>122</v>
      </c>
      <c r="U5" s="139" t="s">
        <v>121</v>
      </c>
      <c r="V5" s="142" t="s">
        <v>122</v>
      </c>
      <c r="W5" s="139" t="s">
        <v>121</v>
      </c>
      <c r="X5" s="142" t="s">
        <v>122</v>
      </c>
      <c r="Y5" s="139" t="s">
        <v>121</v>
      </c>
      <c r="Z5" s="142" t="s">
        <v>122</v>
      </c>
      <c r="AA5" s="261"/>
      <c r="AB5" s="139" t="s">
        <v>121</v>
      </c>
      <c r="AC5" s="142" t="s">
        <v>122</v>
      </c>
      <c r="AD5" s="139" t="s">
        <v>121</v>
      </c>
      <c r="AE5" s="142" t="s">
        <v>122</v>
      </c>
      <c r="AF5" s="139" t="s">
        <v>121</v>
      </c>
      <c r="AG5" s="142" t="s">
        <v>122</v>
      </c>
      <c r="AH5" s="139" t="s">
        <v>121</v>
      </c>
      <c r="AI5" s="142" t="s">
        <v>122</v>
      </c>
      <c r="AJ5" s="139" t="s">
        <v>121</v>
      </c>
      <c r="AK5" s="142" t="s">
        <v>122</v>
      </c>
      <c r="AL5" s="139" t="s">
        <v>121</v>
      </c>
      <c r="AM5" s="142" t="s">
        <v>122</v>
      </c>
      <c r="AN5" s="139" t="s">
        <v>121</v>
      </c>
      <c r="AO5" s="142" t="s">
        <v>122</v>
      </c>
      <c r="AP5" s="139" t="s">
        <v>121</v>
      </c>
      <c r="AQ5" s="142" t="s">
        <v>122</v>
      </c>
      <c r="AR5" s="139" t="s">
        <v>121</v>
      </c>
      <c r="AS5" s="142" t="s">
        <v>122</v>
      </c>
      <c r="AT5" s="139" t="s">
        <v>121</v>
      </c>
      <c r="AU5" s="142" t="s">
        <v>122</v>
      </c>
      <c r="AV5" s="139" t="s">
        <v>121</v>
      </c>
      <c r="AW5" s="142" t="s">
        <v>122</v>
      </c>
      <c r="AX5" s="139" t="s">
        <v>121</v>
      </c>
      <c r="AY5" s="142" t="s">
        <v>122</v>
      </c>
      <c r="AZ5" s="261"/>
      <c r="BA5" s="139" t="s">
        <v>121</v>
      </c>
      <c r="BB5" s="142" t="s">
        <v>122</v>
      </c>
      <c r="BC5" s="350" t="s">
        <v>121</v>
      </c>
      <c r="BD5" s="350" t="s">
        <v>121</v>
      </c>
      <c r="BE5" s="350" t="s">
        <v>121</v>
      </c>
      <c r="BF5" s="350" t="s">
        <v>121</v>
      </c>
      <c r="BG5" s="350" t="s">
        <v>121</v>
      </c>
      <c r="BH5" s="350"/>
      <c r="BI5" s="139" t="s">
        <v>121</v>
      </c>
      <c r="BJ5" s="139" t="s">
        <v>121</v>
      </c>
      <c r="BK5" s="139" t="s">
        <v>121</v>
      </c>
      <c r="BL5" s="139" t="s">
        <v>121</v>
      </c>
      <c r="BM5" s="139" t="s">
        <v>121</v>
      </c>
    </row>
    <row r="6" spans="1:152">
      <c r="A6" s="85" t="s">
        <v>52</v>
      </c>
      <c r="B6" s="145"/>
      <c r="C6" s="146">
        <v>90109</v>
      </c>
      <c r="D6" s="144">
        <v>81317</v>
      </c>
      <c r="E6" s="143">
        <v>12992</v>
      </c>
      <c r="F6" s="147">
        <v>11022</v>
      </c>
      <c r="G6" s="148">
        <v>55417</v>
      </c>
      <c r="H6" s="147">
        <v>28162</v>
      </c>
      <c r="I6" s="148">
        <v>74645</v>
      </c>
      <c r="J6" s="147">
        <v>59402</v>
      </c>
      <c r="K6" s="148">
        <v>57984</v>
      </c>
      <c r="L6" s="149">
        <v>32304</v>
      </c>
      <c r="M6" s="148">
        <v>73654</v>
      </c>
      <c r="N6" s="147">
        <v>54585</v>
      </c>
      <c r="O6" s="148">
        <v>92359</v>
      </c>
      <c r="P6" s="147">
        <v>78872</v>
      </c>
      <c r="Q6" s="148">
        <v>133090</v>
      </c>
      <c r="R6" s="147">
        <v>89103</v>
      </c>
      <c r="S6" s="148">
        <v>86807</v>
      </c>
      <c r="T6" s="147">
        <v>64739</v>
      </c>
      <c r="U6" s="148">
        <v>159339</v>
      </c>
      <c r="V6" s="147">
        <v>133103</v>
      </c>
      <c r="W6" s="148">
        <v>11454</v>
      </c>
      <c r="X6" s="147">
        <v>11004</v>
      </c>
      <c r="Y6" s="148">
        <v>91020</v>
      </c>
      <c r="Z6" s="147">
        <v>60396</v>
      </c>
      <c r="AA6" s="261"/>
      <c r="AB6" s="148">
        <v>20575</v>
      </c>
      <c r="AC6" s="147">
        <v>16470</v>
      </c>
      <c r="AD6" s="148">
        <v>98141</v>
      </c>
      <c r="AE6" s="147">
        <v>80801</v>
      </c>
      <c r="AF6" s="148">
        <v>54097</v>
      </c>
      <c r="AG6" s="147">
        <v>29481</v>
      </c>
      <c r="AH6" s="148">
        <v>90900</v>
      </c>
      <c r="AI6" s="147">
        <v>67143</v>
      </c>
      <c r="AJ6" s="148">
        <v>49818</v>
      </c>
      <c r="AK6" s="147">
        <v>21373</v>
      </c>
      <c r="AL6" s="148">
        <v>72510</v>
      </c>
      <c r="AM6" s="147">
        <v>39712</v>
      </c>
      <c r="AN6" s="148">
        <v>124969</v>
      </c>
      <c r="AO6" s="147">
        <v>97187</v>
      </c>
      <c r="AP6" s="148">
        <v>86751</v>
      </c>
      <c r="AQ6" s="147">
        <v>65894</v>
      </c>
      <c r="AR6" s="148">
        <v>85120</v>
      </c>
      <c r="AS6" s="147">
        <v>58884</v>
      </c>
      <c r="AT6" s="148">
        <v>153353</v>
      </c>
      <c r="AU6" s="147">
        <v>111784</v>
      </c>
      <c r="AV6" s="148">
        <v>54188</v>
      </c>
      <c r="AW6" s="147">
        <v>38251</v>
      </c>
      <c r="AX6" s="148">
        <v>61376</v>
      </c>
      <c r="AY6" s="147">
        <v>49750</v>
      </c>
      <c r="AZ6" s="261"/>
      <c r="BA6" s="148">
        <v>100306</v>
      </c>
      <c r="BB6" s="147">
        <v>81308</v>
      </c>
      <c r="BC6" s="376"/>
      <c r="BD6" s="351">
        <v>1058.08</v>
      </c>
      <c r="BE6" s="351">
        <v>490.2</v>
      </c>
      <c r="BF6" s="351">
        <v>2192.1</v>
      </c>
      <c r="BG6" s="351">
        <v>1061.19</v>
      </c>
      <c r="BH6" s="351">
        <v>1317.56</v>
      </c>
      <c r="BI6" s="148">
        <v>2690.85</v>
      </c>
      <c r="BJ6" s="148">
        <v>1319.12</v>
      </c>
      <c r="BK6" s="148">
        <v>3717.91</v>
      </c>
      <c r="BL6" s="148">
        <v>1295.27</v>
      </c>
      <c r="BM6" s="148">
        <v>1555.97</v>
      </c>
    </row>
    <row r="7" spans="1:152">
      <c r="A7" s="85" t="s">
        <v>53</v>
      </c>
      <c r="B7" s="150"/>
      <c r="C7" s="143">
        <v>1492011</v>
      </c>
      <c r="D7" s="144">
        <v>1338299</v>
      </c>
      <c r="E7" s="143">
        <v>658909</v>
      </c>
      <c r="F7" s="147">
        <v>540477</v>
      </c>
      <c r="G7" s="148">
        <v>2075070</v>
      </c>
      <c r="H7" s="147">
        <v>1957996</v>
      </c>
      <c r="I7" s="148">
        <v>980582</v>
      </c>
      <c r="J7" s="147">
        <v>873733</v>
      </c>
      <c r="K7" s="148">
        <v>989827</v>
      </c>
      <c r="L7" s="149">
        <v>830228</v>
      </c>
      <c r="M7" s="148">
        <v>1248285</v>
      </c>
      <c r="N7" s="147">
        <v>1080483</v>
      </c>
      <c r="O7" s="148">
        <v>2242144</v>
      </c>
      <c r="P7" s="147">
        <v>2036623</v>
      </c>
      <c r="Q7" s="148">
        <v>3988938</v>
      </c>
      <c r="R7" s="147">
        <v>3821095</v>
      </c>
      <c r="S7" s="148">
        <v>3402111</v>
      </c>
      <c r="T7" s="147">
        <v>3259189</v>
      </c>
      <c r="U7" s="148">
        <v>2986422</v>
      </c>
      <c r="V7" s="147">
        <v>2741393</v>
      </c>
      <c r="W7" s="148">
        <v>914695</v>
      </c>
      <c r="X7" s="147">
        <v>780787</v>
      </c>
      <c r="Y7" s="148">
        <v>764484</v>
      </c>
      <c r="Z7" s="147">
        <v>645485</v>
      </c>
      <c r="AA7" s="261"/>
      <c r="AB7" s="148">
        <v>1185997</v>
      </c>
      <c r="AC7" s="147">
        <v>1034047</v>
      </c>
      <c r="AD7" s="148">
        <v>1197446</v>
      </c>
      <c r="AE7" s="147">
        <v>1060261</v>
      </c>
      <c r="AF7" s="148">
        <v>1843249</v>
      </c>
      <c r="AG7" s="147">
        <v>1701362</v>
      </c>
      <c r="AH7" s="148">
        <v>1456773</v>
      </c>
      <c r="AI7" s="147">
        <v>1278477</v>
      </c>
      <c r="AJ7" s="148">
        <v>818574</v>
      </c>
      <c r="AK7" s="147">
        <v>698681</v>
      </c>
      <c r="AL7" s="148">
        <v>1331837</v>
      </c>
      <c r="AM7" s="147">
        <v>1177599</v>
      </c>
      <c r="AN7" s="148">
        <v>1604024</v>
      </c>
      <c r="AO7" s="147">
        <v>1322405</v>
      </c>
      <c r="AP7" s="148">
        <v>5037218</v>
      </c>
      <c r="AQ7" s="147">
        <v>4791854</v>
      </c>
      <c r="AR7" s="148">
        <v>4100011</v>
      </c>
      <c r="AS7" s="147">
        <v>3918879</v>
      </c>
      <c r="AT7" s="148">
        <v>3348386</v>
      </c>
      <c r="AU7" s="147">
        <v>3062529</v>
      </c>
      <c r="AV7" s="148">
        <v>1199565</v>
      </c>
      <c r="AW7" s="147">
        <v>1044231</v>
      </c>
      <c r="AX7" s="148">
        <v>773603</v>
      </c>
      <c r="AY7" s="147">
        <v>635544</v>
      </c>
      <c r="AZ7" s="261"/>
      <c r="BA7" s="148">
        <v>1858519</v>
      </c>
      <c r="BB7" s="147">
        <v>1676286</v>
      </c>
      <c r="BC7" s="376">
        <v>744.11</v>
      </c>
      <c r="BD7" s="351">
        <v>58622.13</v>
      </c>
      <c r="BE7" s="351">
        <v>24006.18</v>
      </c>
      <c r="BF7" s="351">
        <v>25333.59</v>
      </c>
      <c r="BG7" s="351">
        <v>27986.17</v>
      </c>
      <c r="BH7" s="351">
        <v>61615.03</v>
      </c>
      <c r="BI7" s="148">
        <v>96050.62</v>
      </c>
      <c r="BJ7" s="148">
        <v>85268.23</v>
      </c>
      <c r="BK7" s="148">
        <v>67424.759999999995</v>
      </c>
      <c r="BL7" s="148">
        <v>24063.759999999998</v>
      </c>
      <c r="BM7" s="148">
        <v>19028.47</v>
      </c>
    </row>
    <row r="8" spans="1:152">
      <c r="A8" s="85" t="s">
        <v>54</v>
      </c>
      <c r="B8" s="150"/>
      <c r="C8" s="143">
        <v>74171</v>
      </c>
      <c r="D8" s="144">
        <v>67552</v>
      </c>
      <c r="E8" s="143">
        <v>318809</v>
      </c>
      <c r="F8" s="147">
        <v>63162</v>
      </c>
      <c r="G8" s="148">
        <v>547802</v>
      </c>
      <c r="H8" s="147">
        <v>58137</v>
      </c>
      <c r="I8" s="148">
        <v>105500</v>
      </c>
      <c r="J8" s="147">
        <v>83020</v>
      </c>
      <c r="K8" s="148">
        <v>646649</v>
      </c>
      <c r="L8" s="149">
        <v>72197</v>
      </c>
      <c r="M8" s="148">
        <v>440584</v>
      </c>
      <c r="N8" s="147">
        <v>86067</v>
      </c>
      <c r="O8" s="148">
        <v>473766</v>
      </c>
      <c r="P8" s="147">
        <v>124771</v>
      </c>
      <c r="Q8" s="148">
        <v>504421</v>
      </c>
      <c r="R8" s="147">
        <v>141665</v>
      </c>
      <c r="S8" s="148">
        <v>549395</v>
      </c>
      <c r="T8" s="147">
        <v>138397</v>
      </c>
      <c r="U8" s="148">
        <v>691299</v>
      </c>
      <c r="V8" s="147">
        <v>275395</v>
      </c>
      <c r="W8" s="148">
        <v>392997</v>
      </c>
      <c r="X8" s="147">
        <v>82558</v>
      </c>
      <c r="Y8" s="148">
        <v>353972</v>
      </c>
      <c r="Z8" s="147">
        <v>96484</v>
      </c>
      <c r="AA8" s="261"/>
      <c r="AB8" s="148">
        <v>312637</v>
      </c>
      <c r="AC8" s="147">
        <v>70070</v>
      </c>
      <c r="AD8" s="148">
        <v>294190</v>
      </c>
      <c r="AE8" s="147">
        <v>72098</v>
      </c>
      <c r="AF8" s="148">
        <v>339057</v>
      </c>
      <c r="AG8" s="147">
        <v>50820</v>
      </c>
      <c r="AH8" s="148">
        <v>114015</v>
      </c>
      <c r="AI8" s="147">
        <v>113253</v>
      </c>
      <c r="AJ8" s="148">
        <v>766148</v>
      </c>
      <c r="AK8" s="147">
        <v>106285</v>
      </c>
      <c r="AL8" s="148">
        <v>459989</v>
      </c>
      <c r="AM8" s="147">
        <v>80648</v>
      </c>
      <c r="AN8" s="148">
        <v>669577</v>
      </c>
      <c r="AO8" s="147">
        <v>226367</v>
      </c>
      <c r="AP8" s="148">
        <v>537056</v>
      </c>
      <c r="AQ8" s="147">
        <v>95031</v>
      </c>
      <c r="AR8" s="148">
        <v>644007</v>
      </c>
      <c r="AS8" s="147">
        <v>115518</v>
      </c>
      <c r="AT8" s="148">
        <v>937154</v>
      </c>
      <c r="AU8" s="147">
        <v>480046</v>
      </c>
      <c r="AV8" s="148">
        <v>90354</v>
      </c>
      <c r="AW8" s="147">
        <v>87012</v>
      </c>
      <c r="AX8" s="148">
        <v>668733</v>
      </c>
      <c r="AY8" s="147">
        <v>64524</v>
      </c>
      <c r="AZ8" s="261"/>
      <c r="BA8" s="148">
        <v>414148</v>
      </c>
      <c r="BB8" s="147">
        <v>159629</v>
      </c>
      <c r="BC8" s="376"/>
      <c r="BD8" s="351">
        <v>445.29</v>
      </c>
      <c r="BE8" s="351">
        <v>1319.93</v>
      </c>
      <c r="BF8" s="351">
        <v>752.86</v>
      </c>
      <c r="BG8" s="351">
        <v>927.21</v>
      </c>
      <c r="BH8" s="351">
        <v>4917.45</v>
      </c>
      <c r="BI8" s="148">
        <v>1959.06</v>
      </c>
      <c r="BJ8" s="148">
        <v>2361.73</v>
      </c>
      <c r="BK8" s="148">
        <v>7282.25</v>
      </c>
      <c r="BL8" s="148">
        <v>1762.37</v>
      </c>
      <c r="BM8" s="148">
        <v>355.48</v>
      </c>
    </row>
    <row r="9" spans="1:152">
      <c r="A9" s="85" t="s">
        <v>55</v>
      </c>
      <c r="B9" s="150"/>
      <c r="C9" s="143">
        <v>4510236</v>
      </c>
      <c r="D9" s="144">
        <v>4036338</v>
      </c>
      <c r="E9" s="143">
        <v>590463</v>
      </c>
      <c r="F9" s="147">
        <v>487746</v>
      </c>
      <c r="G9" s="148">
        <v>4601249</v>
      </c>
      <c r="H9" s="147">
        <v>4261143</v>
      </c>
      <c r="I9" s="148">
        <v>3714583</v>
      </c>
      <c r="J9" s="147">
        <v>3419233</v>
      </c>
      <c r="K9" s="148">
        <v>4881842</v>
      </c>
      <c r="L9" s="149">
        <v>4486499</v>
      </c>
      <c r="M9" s="148">
        <v>5848621</v>
      </c>
      <c r="N9" s="147">
        <v>5562850</v>
      </c>
      <c r="O9" s="148">
        <v>9779504</v>
      </c>
      <c r="P9" s="147">
        <v>9251113</v>
      </c>
      <c r="Q9" s="148">
        <v>13045480</v>
      </c>
      <c r="R9" s="147">
        <v>12593711</v>
      </c>
      <c r="S9" s="148">
        <v>12295706</v>
      </c>
      <c r="T9" s="147">
        <v>11930095</v>
      </c>
      <c r="U9" s="148">
        <v>10537636</v>
      </c>
      <c r="V9" s="147">
        <v>9990398</v>
      </c>
      <c r="W9" s="148">
        <v>4677356</v>
      </c>
      <c r="X9" s="147">
        <v>4395777</v>
      </c>
      <c r="Y9" s="148">
        <v>3501865</v>
      </c>
      <c r="Z9" s="147">
        <v>3229065</v>
      </c>
      <c r="AA9" s="261"/>
      <c r="AB9" s="148">
        <v>3422086</v>
      </c>
      <c r="AC9" s="147">
        <v>3058227</v>
      </c>
      <c r="AD9" s="148">
        <v>1455952</v>
      </c>
      <c r="AE9" s="147">
        <v>1238557</v>
      </c>
      <c r="AF9" s="148">
        <v>4625325</v>
      </c>
      <c r="AG9" s="147">
        <v>4353979</v>
      </c>
      <c r="AH9" s="148">
        <v>4192878</v>
      </c>
      <c r="AI9" s="147">
        <v>3864392</v>
      </c>
      <c r="AJ9" s="148">
        <v>4526223</v>
      </c>
      <c r="AK9" s="147">
        <v>4220388</v>
      </c>
      <c r="AL9" s="148">
        <v>5916859</v>
      </c>
      <c r="AM9" s="147">
        <v>5657912</v>
      </c>
      <c r="AN9" s="148">
        <v>10622247</v>
      </c>
      <c r="AO9" s="147">
        <v>10111436</v>
      </c>
      <c r="AP9" s="148">
        <v>13163422</v>
      </c>
      <c r="AQ9" s="147">
        <v>12844083</v>
      </c>
      <c r="AR9" s="148">
        <v>12926032</v>
      </c>
      <c r="AS9" s="147">
        <v>12503020</v>
      </c>
      <c r="AT9" s="148">
        <v>10282923</v>
      </c>
      <c r="AU9" s="147">
        <v>9800515</v>
      </c>
      <c r="AV9" s="148">
        <v>5006432</v>
      </c>
      <c r="AW9" s="147">
        <v>4686928</v>
      </c>
      <c r="AX9" s="148">
        <v>4024561</v>
      </c>
      <c r="AY9" s="147">
        <v>3740141</v>
      </c>
      <c r="AZ9" s="261"/>
      <c r="BA9" s="148">
        <v>4130346</v>
      </c>
      <c r="BB9" s="147">
        <v>3592723</v>
      </c>
      <c r="BC9" s="376">
        <v>12676.7</v>
      </c>
      <c r="BD9" s="351">
        <v>110669.36</v>
      </c>
      <c r="BE9" s="351">
        <v>67521.25</v>
      </c>
      <c r="BF9" s="351">
        <v>105962.96</v>
      </c>
      <c r="BG9" s="351">
        <v>138267.32999999999</v>
      </c>
      <c r="BH9" s="351">
        <v>233194.43</v>
      </c>
      <c r="BI9" s="148">
        <v>299638.92</v>
      </c>
      <c r="BJ9" s="148">
        <v>302638.17</v>
      </c>
      <c r="BK9" s="148">
        <v>214570.9</v>
      </c>
      <c r="BL9" s="148">
        <v>81914.92</v>
      </c>
      <c r="BM9" s="148">
        <v>99456.45</v>
      </c>
    </row>
    <row r="10" spans="1:152" ht="13.5" thickBot="1">
      <c r="A10" s="85" t="s">
        <v>56</v>
      </c>
      <c r="B10" s="150"/>
      <c r="C10" s="151">
        <v>683690</v>
      </c>
      <c r="D10" s="144">
        <v>636029</v>
      </c>
      <c r="E10" s="143">
        <v>100237</v>
      </c>
      <c r="F10" s="147">
        <v>99387</v>
      </c>
      <c r="G10" s="148">
        <v>777874</v>
      </c>
      <c r="H10" s="147">
        <v>766562</v>
      </c>
      <c r="I10" s="148">
        <v>673323</v>
      </c>
      <c r="J10" s="147">
        <v>595147</v>
      </c>
      <c r="K10" s="148">
        <v>442421</v>
      </c>
      <c r="L10" s="149">
        <v>436663</v>
      </c>
      <c r="M10" s="148">
        <v>328043</v>
      </c>
      <c r="N10" s="147">
        <v>323819</v>
      </c>
      <c r="O10" s="148">
        <v>783505</v>
      </c>
      <c r="P10" s="147">
        <v>703024</v>
      </c>
      <c r="Q10" s="148">
        <v>801043</v>
      </c>
      <c r="R10" s="147">
        <v>769024</v>
      </c>
      <c r="S10" s="148">
        <v>877844</v>
      </c>
      <c r="T10" s="147">
        <v>856729</v>
      </c>
      <c r="U10" s="148">
        <v>1005292</v>
      </c>
      <c r="V10" s="147">
        <v>858275</v>
      </c>
      <c r="W10" s="148">
        <v>302625</v>
      </c>
      <c r="X10" s="147">
        <v>252743</v>
      </c>
      <c r="Y10" s="148">
        <v>435460</v>
      </c>
      <c r="Z10" s="147">
        <v>407197</v>
      </c>
      <c r="AA10" s="261"/>
      <c r="AB10" s="148">
        <v>653710</v>
      </c>
      <c r="AC10" s="147">
        <v>606689</v>
      </c>
      <c r="AD10" s="148">
        <v>206950</v>
      </c>
      <c r="AE10" s="147">
        <v>201681</v>
      </c>
      <c r="AF10" s="148">
        <v>915394</v>
      </c>
      <c r="AG10" s="147">
        <v>888081</v>
      </c>
      <c r="AH10" s="148">
        <v>682198</v>
      </c>
      <c r="AI10" s="147">
        <v>609609</v>
      </c>
      <c r="AJ10" s="148">
        <v>398526</v>
      </c>
      <c r="AK10" s="147">
        <v>380847</v>
      </c>
      <c r="AL10" s="148">
        <v>271144</v>
      </c>
      <c r="AM10" s="147">
        <v>254756</v>
      </c>
      <c r="AN10" s="148">
        <v>653872</v>
      </c>
      <c r="AO10" s="147">
        <v>599070</v>
      </c>
      <c r="AP10" s="148">
        <v>1142523</v>
      </c>
      <c r="AQ10" s="147">
        <v>1077616</v>
      </c>
      <c r="AR10" s="148">
        <v>981961</v>
      </c>
      <c r="AS10" s="147">
        <v>938775</v>
      </c>
      <c r="AT10" s="148">
        <v>1104873</v>
      </c>
      <c r="AU10" s="147">
        <v>971222</v>
      </c>
      <c r="AV10" s="148">
        <v>314187</v>
      </c>
      <c r="AW10" s="147">
        <v>294803</v>
      </c>
      <c r="AX10" s="148">
        <v>355060</v>
      </c>
      <c r="AY10" s="147">
        <v>279032</v>
      </c>
      <c r="AZ10" s="261"/>
      <c r="BA10" s="148">
        <v>804570</v>
      </c>
      <c r="BB10" s="147">
        <v>748555</v>
      </c>
      <c r="BC10" s="376">
        <v>804.93</v>
      </c>
      <c r="BD10" s="351">
        <v>21107.119999999999</v>
      </c>
      <c r="BE10" s="351">
        <v>13930.13</v>
      </c>
      <c r="BF10" s="351">
        <v>10561.43</v>
      </c>
      <c r="BG10" s="351">
        <v>7561.58</v>
      </c>
      <c r="BH10" s="351">
        <v>17606.939999999999</v>
      </c>
      <c r="BI10" s="148">
        <v>23297.57</v>
      </c>
      <c r="BJ10" s="148">
        <v>21416.77</v>
      </c>
      <c r="BK10" s="148">
        <v>18458.12</v>
      </c>
      <c r="BL10" s="148">
        <v>9809.52</v>
      </c>
      <c r="BM10" s="148">
        <v>7385</v>
      </c>
    </row>
    <row r="11" spans="1:152" ht="13.5" thickBot="1">
      <c r="A11" s="86" t="s">
        <v>57</v>
      </c>
      <c r="B11" s="155"/>
      <c r="C11" s="152">
        <f>SUM(C6:C10)</f>
        <v>6850217</v>
      </c>
      <c r="D11" s="153">
        <f t="shared" ref="D11:Z11" si="0">SUM(D6:D10)</f>
        <v>6159535</v>
      </c>
      <c r="E11" s="152">
        <f>SUM(E6:E10)</f>
        <v>1681410</v>
      </c>
      <c r="F11" s="153">
        <f t="shared" si="0"/>
        <v>1201794</v>
      </c>
      <c r="G11" s="154">
        <f>SUM(G6:G10)</f>
        <v>8057412</v>
      </c>
      <c r="H11" s="153">
        <f t="shared" si="0"/>
        <v>7072000</v>
      </c>
      <c r="I11" s="154">
        <f>SUM(I6:I10)</f>
        <v>5548633</v>
      </c>
      <c r="J11" s="153">
        <f t="shared" si="0"/>
        <v>5030535</v>
      </c>
      <c r="K11" s="154">
        <f>SUM(K6:K10)</f>
        <v>7018723</v>
      </c>
      <c r="L11" s="153">
        <f t="shared" si="0"/>
        <v>5857891</v>
      </c>
      <c r="M11" s="152">
        <f>SUM(M6:M10)</f>
        <v>7939187</v>
      </c>
      <c r="N11" s="153">
        <f t="shared" si="0"/>
        <v>7107804</v>
      </c>
      <c r="O11" s="152">
        <f>SUM(O6:O10)</f>
        <v>13371278</v>
      </c>
      <c r="P11" s="87">
        <f t="shared" si="0"/>
        <v>12194403</v>
      </c>
      <c r="Q11" s="152">
        <f>SUM(Q6:Q10)</f>
        <v>18472972</v>
      </c>
      <c r="R11" s="156">
        <f t="shared" si="0"/>
        <v>17414598</v>
      </c>
      <c r="S11" s="152">
        <f>SUM(S6:S10)</f>
        <v>17211863</v>
      </c>
      <c r="T11" s="153">
        <f t="shared" si="0"/>
        <v>16249149</v>
      </c>
      <c r="U11" s="152">
        <f>SUM(U6:U10)</f>
        <v>15379988</v>
      </c>
      <c r="V11" s="153">
        <f>SUM(V6:V10)</f>
        <v>13998564</v>
      </c>
      <c r="W11" s="152">
        <f t="shared" si="0"/>
        <v>6299127</v>
      </c>
      <c r="X11" s="156">
        <f t="shared" si="0"/>
        <v>5522869</v>
      </c>
      <c r="Y11" s="152">
        <f>SUM(Y6:Y10)</f>
        <v>5146801</v>
      </c>
      <c r="Z11" s="153">
        <f t="shared" si="0"/>
        <v>4438627</v>
      </c>
      <c r="AA11" s="261"/>
      <c r="AB11" s="152">
        <f>SUM(AB6:AB10)</f>
        <v>5595005</v>
      </c>
      <c r="AC11" s="153">
        <f t="shared" ref="AC11" si="1">SUM(AC6:AC10)</f>
        <v>4785503</v>
      </c>
      <c r="AD11" s="152">
        <f t="shared" ref="AD11:AY11" si="2">SUM(AD6:AD10)</f>
        <v>3252679</v>
      </c>
      <c r="AE11" s="153">
        <f t="shared" si="2"/>
        <v>2653398</v>
      </c>
      <c r="AF11" s="152">
        <f t="shared" si="2"/>
        <v>7777122</v>
      </c>
      <c r="AG11" s="153">
        <f t="shared" si="2"/>
        <v>7023723</v>
      </c>
      <c r="AH11" s="152">
        <f t="shared" si="2"/>
        <v>6536764</v>
      </c>
      <c r="AI11" s="153">
        <f t="shared" si="2"/>
        <v>5932874</v>
      </c>
      <c r="AJ11" s="152">
        <f t="shared" si="2"/>
        <v>6559289</v>
      </c>
      <c r="AK11" s="153">
        <f t="shared" si="2"/>
        <v>5427574</v>
      </c>
      <c r="AL11" s="152">
        <f t="shared" si="2"/>
        <v>8052339</v>
      </c>
      <c r="AM11" s="153">
        <f t="shared" si="2"/>
        <v>7210627</v>
      </c>
      <c r="AN11" s="152">
        <f t="shared" si="2"/>
        <v>13674689</v>
      </c>
      <c r="AO11" s="153">
        <f t="shared" si="2"/>
        <v>12356465</v>
      </c>
      <c r="AP11" s="152">
        <f t="shared" si="2"/>
        <v>19966970</v>
      </c>
      <c r="AQ11" s="153">
        <f t="shared" si="2"/>
        <v>18874478</v>
      </c>
      <c r="AR11" s="152">
        <f t="shared" si="2"/>
        <v>18737131</v>
      </c>
      <c r="AS11" s="153">
        <f t="shared" si="2"/>
        <v>17535076</v>
      </c>
      <c r="AT11" s="152">
        <f t="shared" si="2"/>
        <v>15826689</v>
      </c>
      <c r="AU11" s="153">
        <f t="shared" si="2"/>
        <v>14426096</v>
      </c>
      <c r="AV11" s="152">
        <f t="shared" si="2"/>
        <v>6664726</v>
      </c>
      <c r="AW11" s="153">
        <f t="shared" si="2"/>
        <v>6151225</v>
      </c>
      <c r="AX11" s="152">
        <f t="shared" si="2"/>
        <v>5883333</v>
      </c>
      <c r="AY11" s="153">
        <f t="shared" si="2"/>
        <v>4768991</v>
      </c>
      <c r="AZ11" s="261"/>
      <c r="BA11" s="152">
        <f t="shared" ref="BA11:BB11" si="3">SUM(BA6:BA10)</f>
        <v>7307889</v>
      </c>
      <c r="BB11" s="153">
        <f t="shared" si="3"/>
        <v>6258501</v>
      </c>
      <c r="BC11" s="343">
        <v>14225.740000000002</v>
      </c>
      <c r="BD11" s="352">
        <v>191901.97999999998</v>
      </c>
      <c r="BE11" s="352">
        <v>107267.69</v>
      </c>
      <c r="BF11" s="352">
        <v>144802.94</v>
      </c>
      <c r="BG11" s="352">
        <v>175803.47999999998</v>
      </c>
      <c r="BH11" s="352">
        <f t="shared" ref="BH11:BM11" si="4">SUM(BH6:BH10)</f>
        <v>318651.40999999997</v>
      </c>
      <c r="BI11" s="152">
        <f t="shared" si="4"/>
        <v>423637.01999999996</v>
      </c>
      <c r="BJ11" s="152">
        <f t="shared" si="4"/>
        <v>413004.02</v>
      </c>
      <c r="BK11" s="152">
        <f t="shared" si="4"/>
        <v>311453.94</v>
      </c>
      <c r="BL11" s="152">
        <f t="shared" si="4"/>
        <v>118845.84</v>
      </c>
      <c r="BM11" s="152">
        <f t="shared" si="4"/>
        <v>127781.37</v>
      </c>
    </row>
    <row r="12" spans="1:152">
      <c r="A12" s="84"/>
      <c r="B12" s="150"/>
      <c r="C12" s="157"/>
      <c r="D12" s="160"/>
      <c r="E12" s="159"/>
      <c r="F12" s="161"/>
      <c r="G12" s="162"/>
      <c r="H12" s="161"/>
      <c r="I12" s="162"/>
      <c r="J12" s="161"/>
      <c r="K12" s="162"/>
      <c r="L12" s="163"/>
      <c r="M12" s="162"/>
      <c r="N12" s="161"/>
      <c r="O12" s="162"/>
      <c r="P12" s="161"/>
      <c r="Q12" s="162"/>
      <c r="R12" s="161"/>
      <c r="S12" s="162"/>
      <c r="T12" s="161"/>
      <c r="U12" s="162"/>
      <c r="V12" s="161"/>
      <c r="W12" s="162"/>
      <c r="X12" s="161"/>
      <c r="Y12" s="162"/>
      <c r="Z12" s="161"/>
      <c r="AA12" s="261"/>
      <c r="AB12" s="162"/>
      <c r="AC12" s="161"/>
      <c r="AD12" s="162"/>
      <c r="AE12" s="161"/>
      <c r="AF12" s="162"/>
      <c r="AG12" s="161"/>
      <c r="AH12" s="162"/>
      <c r="AI12" s="161"/>
      <c r="AJ12" s="162"/>
      <c r="AK12" s="161"/>
      <c r="AL12" s="162"/>
      <c r="AM12" s="161"/>
      <c r="AN12" s="162"/>
      <c r="AO12" s="161"/>
      <c r="AP12" s="162"/>
      <c r="AQ12" s="161"/>
      <c r="AR12" s="162"/>
      <c r="AS12" s="161"/>
      <c r="AT12" s="162"/>
      <c r="AU12" s="161"/>
      <c r="AV12" s="162"/>
      <c r="AW12" s="161"/>
      <c r="AX12" s="162"/>
      <c r="AY12" s="161"/>
      <c r="AZ12" s="261"/>
      <c r="BA12" s="162"/>
      <c r="BB12" s="161"/>
      <c r="BC12" s="377"/>
      <c r="BD12" s="353"/>
      <c r="BE12" s="353"/>
      <c r="BF12" s="353"/>
      <c r="BG12" s="353"/>
      <c r="BH12" s="353"/>
      <c r="BI12" s="162"/>
      <c r="BJ12" s="162"/>
      <c r="BK12" s="162"/>
      <c r="BL12" s="162"/>
      <c r="BM12" s="162"/>
    </row>
    <row r="13" spans="1:152">
      <c r="A13" s="88" t="s">
        <v>58</v>
      </c>
      <c r="B13" s="150"/>
      <c r="C13" s="164">
        <v>144662</v>
      </c>
      <c r="D13" s="165">
        <v>128630</v>
      </c>
      <c r="E13" s="164">
        <v>12394</v>
      </c>
      <c r="F13" s="166">
        <v>10708</v>
      </c>
      <c r="G13" s="167">
        <v>350571</v>
      </c>
      <c r="H13" s="166">
        <v>305252</v>
      </c>
      <c r="I13" s="167">
        <v>178577</v>
      </c>
      <c r="J13" s="166">
        <v>143663</v>
      </c>
      <c r="K13" s="167">
        <v>198429</v>
      </c>
      <c r="L13" s="168">
        <v>167237</v>
      </c>
      <c r="M13" s="167">
        <v>268977</v>
      </c>
      <c r="N13" s="166">
        <v>227296</v>
      </c>
      <c r="O13" s="167">
        <v>318344</v>
      </c>
      <c r="P13" s="166">
        <v>276051</v>
      </c>
      <c r="Q13" s="167">
        <v>314521</v>
      </c>
      <c r="R13" s="166">
        <v>279569</v>
      </c>
      <c r="S13" s="167">
        <v>294796</v>
      </c>
      <c r="T13" s="166">
        <v>265599</v>
      </c>
      <c r="U13" s="167">
        <v>381290</v>
      </c>
      <c r="V13" s="166">
        <v>329040</v>
      </c>
      <c r="W13" s="167">
        <v>317825</v>
      </c>
      <c r="X13" s="166">
        <v>281761</v>
      </c>
      <c r="Y13" s="167">
        <v>360616</v>
      </c>
      <c r="Z13" s="166">
        <v>335370</v>
      </c>
      <c r="AA13" s="261"/>
      <c r="AB13" s="167">
        <v>157448</v>
      </c>
      <c r="AC13" s="166">
        <v>141987</v>
      </c>
      <c r="AD13" s="167">
        <v>55052</v>
      </c>
      <c r="AE13" s="166">
        <v>40583</v>
      </c>
      <c r="AF13" s="167">
        <v>338838</v>
      </c>
      <c r="AG13" s="166">
        <v>288589</v>
      </c>
      <c r="AH13" s="167">
        <v>230565</v>
      </c>
      <c r="AI13" s="166">
        <v>168180</v>
      </c>
      <c r="AJ13" s="167">
        <v>223114</v>
      </c>
      <c r="AK13" s="166">
        <v>197661</v>
      </c>
      <c r="AL13" s="167">
        <v>280002</v>
      </c>
      <c r="AM13" s="166">
        <v>228053</v>
      </c>
      <c r="AN13" s="167">
        <v>186604</v>
      </c>
      <c r="AO13" s="166">
        <v>155411</v>
      </c>
      <c r="AP13" s="167">
        <v>337386</v>
      </c>
      <c r="AQ13" s="166">
        <v>290685</v>
      </c>
      <c r="AR13" s="167">
        <v>284605</v>
      </c>
      <c r="AS13" s="166">
        <v>253540</v>
      </c>
      <c r="AT13" s="167">
        <v>324379</v>
      </c>
      <c r="AU13" s="166">
        <v>292538</v>
      </c>
      <c r="AV13" s="167">
        <v>264092</v>
      </c>
      <c r="AW13" s="166">
        <v>229228</v>
      </c>
      <c r="AX13" s="167">
        <v>287564</v>
      </c>
      <c r="AY13" s="166">
        <v>252080</v>
      </c>
      <c r="AZ13" s="261"/>
      <c r="BA13" s="167">
        <v>163602</v>
      </c>
      <c r="BB13" s="166">
        <v>143465</v>
      </c>
      <c r="BC13" s="378">
        <v>77.709999999999994</v>
      </c>
      <c r="BD13" s="354">
        <v>5300</v>
      </c>
      <c r="BE13" s="354">
        <v>3668.08</v>
      </c>
      <c r="BF13" s="354">
        <v>4217.26</v>
      </c>
      <c r="BG13" s="354">
        <v>4426.32</v>
      </c>
      <c r="BH13" s="354">
        <v>6604.55</v>
      </c>
      <c r="BI13" s="167">
        <v>8815.77</v>
      </c>
      <c r="BJ13" s="167">
        <v>6506.41</v>
      </c>
      <c r="BK13" s="167">
        <v>6496.01</v>
      </c>
      <c r="BL13" s="167">
        <v>6194.95</v>
      </c>
      <c r="BM13" s="167">
        <v>6392.73</v>
      </c>
    </row>
    <row r="14" spans="1:152">
      <c r="A14" s="88" t="s">
        <v>59</v>
      </c>
      <c r="B14" s="150"/>
      <c r="C14" s="164">
        <v>286663</v>
      </c>
      <c r="D14" s="165">
        <v>255409</v>
      </c>
      <c r="E14" s="164">
        <v>182226</v>
      </c>
      <c r="F14" s="166">
        <v>156295</v>
      </c>
      <c r="G14" s="167">
        <v>302072</v>
      </c>
      <c r="H14" s="166">
        <v>288348</v>
      </c>
      <c r="I14" s="167">
        <v>252130</v>
      </c>
      <c r="J14" s="166">
        <v>223388</v>
      </c>
      <c r="K14" s="167">
        <v>276008</v>
      </c>
      <c r="L14" s="168">
        <v>257351</v>
      </c>
      <c r="M14" s="167">
        <v>459405</v>
      </c>
      <c r="N14" s="166">
        <v>436439</v>
      </c>
      <c r="O14" s="167">
        <v>696262</v>
      </c>
      <c r="P14" s="166">
        <v>665904</v>
      </c>
      <c r="Q14" s="167">
        <v>599908</v>
      </c>
      <c r="R14" s="166">
        <v>585893</v>
      </c>
      <c r="S14" s="167">
        <v>476404</v>
      </c>
      <c r="T14" s="166">
        <v>446819</v>
      </c>
      <c r="U14" s="167">
        <v>758538</v>
      </c>
      <c r="V14" s="166">
        <v>683406</v>
      </c>
      <c r="W14" s="167">
        <v>378359</v>
      </c>
      <c r="X14" s="166">
        <v>360714</v>
      </c>
      <c r="Y14" s="167">
        <v>335519</v>
      </c>
      <c r="Z14" s="166">
        <v>322682</v>
      </c>
      <c r="AA14" s="261"/>
      <c r="AB14" s="167">
        <v>157050</v>
      </c>
      <c r="AC14" s="166">
        <v>131087</v>
      </c>
      <c r="AD14" s="167">
        <v>259757</v>
      </c>
      <c r="AE14" s="166">
        <v>249131</v>
      </c>
      <c r="AF14" s="167">
        <v>256174</v>
      </c>
      <c r="AG14" s="166">
        <v>240747</v>
      </c>
      <c r="AH14" s="167">
        <v>292937</v>
      </c>
      <c r="AI14" s="166">
        <v>272733</v>
      </c>
      <c r="AJ14" s="167">
        <v>263648</v>
      </c>
      <c r="AK14" s="166">
        <v>252710</v>
      </c>
      <c r="AL14" s="167">
        <v>368105</v>
      </c>
      <c r="AM14" s="166">
        <v>343258</v>
      </c>
      <c r="AN14" s="167">
        <v>364722</v>
      </c>
      <c r="AO14" s="166">
        <v>337686</v>
      </c>
      <c r="AP14" s="167">
        <v>915275</v>
      </c>
      <c r="AQ14" s="166">
        <v>864549</v>
      </c>
      <c r="AR14" s="167">
        <v>657688</v>
      </c>
      <c r="AS14" s="166">
        <v>614480</v>
      </c>
      <c r="AT14" s="167">
        <v>916880</v>
      </c>
      <c r="AU14" s="166">
        <v>837832</v>
      </c>
      <c r="AV14" s="167">
        <v>432983</v>
      </c>
      <c r="AW14" s="166">
        <v>413333</v>
      </c>
      <c r="AX14" s="167">
        <v>349839</v>
      </c>
      <c r="AY14" s="166">
        <v>337751</v>
      </c>
      <c r="AZ14" s="261"/>
      <c r="BA14" s="167">
        <v>253430</v>
      </c>
      <c r="BB14" s="166">
        <v>224571</v>
      </c>
      <c r="BC14" s="378">
        <v>160.75</v>
      </c>
      <c r="BD14" s="354">
        <v>10143.92</v>
      </c>
      <c r="BE14" s="354">
        <v>8361.92</v>
      </c>
      <c r="BF14" s="354">
        <v>5198.32</v>
      </c>
      <c r="BG14" s="354">
        <v>9466.07</v>
      </c>
      <c r="BH14" s="354">
        <v>16105.86</v>
      </c>
      <c r="BI14" s="167">
        <v>44586.92</v>
      </c>
      <c r="BJ14" s="167">
        <v>14750.12</v>
      </c>
      <c r="BK14" s="167">
        <v>22404.45</v>
      </c>
      <c r="BL14" s="167">
        <v>10759.88</v>
      </c>
      <c r="BM14" s="167">
        <v>6518.67</v>
      </c>
    </row>
    <row r="15" spans="1:152">
      <c r="A15" s="88" t="s">
        <v>60</v>
      </c>
      <c r="B15" s="150"/>
      <c r="C15" s="164">
        <v>527101</v>
      </c>
      <c r="D15" s="165">
        <v>488141</v>
      </c>
      <c r="E15" s="164">
        <v>251563</v>
      </c>
      <c r="F15" s="166">
        <v>209803</v>
      </c>
      <c r="G15" s="167">
        <v>864929</v>
      </c>
      <c r="H15" s="166">
        <v>744591</v>
      </c>
      <c r="I15" s="167">
        <v>491739</v>
      </c>
      <c r="J15" s="166">
        <v>475869</v>
      </c>
      <c r="K15" s="167">
        <v>1513072</v>
      </c>
      <c r="L15" s="168">
        <v>1375397</v>
      </c>
      <c r="M15" s="167">
        <v>1093551</v>
      </c>
      <c r="N15" s="166">
        <v>1020951</v>
      </c>
      <c r="O15" s="167">
        <v>1236380</v>
      </c>
      <c r="P15" s="166">
        <v>1014297</v>
      </c>
      <c r="Q15" s="167">
        <v>898510</v>
      </c>
      <c r="R15" s="166">
        <v>842788</v>
      </c>
      <c r="S15" s="167">
        <v>1183615</v>
      </c>
      <c r="T15" s="166">
        <v>1061906</v>
      </c>
      <c r="U15" s="167">
        <v>1421217</v>
      </c>
      <c r="V15" s="166">
        <v>1282627</v>
      </c>
      <c r="W15" s="167">
        <v>1102089</v>
      </c>
      <c r="X15" s="166">
        <v>1020130</v>
      </c>
      <c r="Y15" s="167">
        <v>962994</v>
      </c>
      <c r="Z15" s="166">
        <v>897837</v>
      </c>
      <c r="AA15" s="261"/>
      <c r="AB15" s="167">
        <v>897604</v>
      </c>
      <c r="AC15" s="166">
        <v>806980</v>
      </c>
      <c r="AD15" s="167">
        <v>263520</v>
      </c>
      <c r="AE15" s="166">
        <v>234836</v>
      </c>
      <c r="AF15" s="167">
        <v>819990</v>
      </c>
      <c r="AG15" s="166">
        <v>689197</v>
      </c>
      <c r="AH15" s="167">
        <v>1009891</v>
      </c>
      <c r="AI15" s="166">
        <v>932322</v>
      </c>
      <c r="AJ15" s="167">
        <v>1074927</v>
      </c>
      <c r="AK15" s="166">
        <v>1004056</v>
      </c>
      <c r="AL15" s="167">
        <v>1098437</v>
      </c>
      <c r="AM15" s="166">
        <v>991783</v>
      </c>
      <c r="AN15" s="167">
        <v>1063181</v>
      </c>
      <c r="AO15" s="166">
        <v>845593</v>
      </c>
      <c r="AP15" s="167">
        <v>1226648</v>
      </c>
      <c r="AQ15" s="166">
        <v>1143650</v>
      </c>
      <c r="AR15" s="167">
        <v>1157987</v>
      </c>
      <c r="AS15" s="166">
        <v>1076551</v>
      </c>
      <c r="AT15" s="167">
        <v>1591617</v>
      </c>
      <c r="AU15" s="166">
        <v>1466384</v>
      </c>
      <c r="AV15" s="167">
        <v>1142224</v>
      </c>
      <c r="AW15" s="166">
        <v>1067570</v>
      </c>
      <c r="AX15" s="167">
        <v>700895</v>
      </c>
      <c r="AY15" s="166">
        <v>656233</v>
      </c>
      <c r="AZ15" s="261"/>
      <c r="BA15" s="167">
        <v>697794</v>
      </c>
      <c r="BB15" s="166">
        <v>650309</v>
      </c>
      <c r="BC15" s="378">
        <v>289.16000000000003</v>
      </c>
      <c r="BD15" s="354">
        <v>19202.29</v>
      </c>
      <c r="BE15" s="354">
        <v>18640.13</v>
      </c>
      <c r="BF15" s="354">
        <v>21237.69</v>
      </c>
      <c r="BG15" s="354">
        <v>20971.99</v>
      </c>
      <c r="BH15" s="354">
        <v>23615.33</v>
      </c>
      <c r="BI15" s="167">
        <v>19177.189999999999</v>
      </c>
      <c r="BJ15" s="167">
        <v>29173.02</v>
      </c>
      <c r="BK15" s="167">
        <v>31069.31</v>
      </c>
      <c r="BL15" s="167">
        <v>19272.490000000002</v>
      </c>
      <c r="BM15" s="167">
        <v>21810.63</v>
      </c>
    </row>
    <row r="16" spans="1:152">
      <c r="A16" s="88" t="s">
        <v>61</v>
      </c>
      <c r="B16" s="150"/>
      <c r="C16" s="164">
        <v>123437</v>
      </c>
      <c r="D16" s="165">
        <v>95001</v>
      </c>
      <c r="E16" s="164">
        <v>344</v>
      </c>
      <c r="F16" s="166">
        <v>344</v>
      </c>
      <c r="G16" s="167">
        <v>124658</v>
      </c>
      <c r="H16" s="166">
        <v>82788</v>
      </c>
      <c r="I16" s="167">
        <v>117809</v>
      </c>
      <c r="J16" s="166">
        <v>80767</v>
      </c>
      <c r="K16" s="167">
        <v>62619</v>
      </c>
      <c r="L16" s="168">
        <v>48212</v>
      </c>
      <c r="M16" s="167">
        <v>52739</v>
      </c>
      <c r="N16" s="166">
        <v>41881</v>
      </c>
      <c r="O16" s="167">
        <v>225284</v>
      </c>
      <c r="P16" s="166">
        <v>195226</v>
      </c>
      <c r="Q16" s="167">
        <v>65614</v>
      </c>
      <c r="R16" s="166">
        <v>56442</v>
      </c>
      <c r="S16" s="167">
        <v>67892</v>
      </c>
      <c r="T16" s="166">
        <v>54305</v>
      </c>
      <c r="U16" s="167">
        <v>248005</v>
      </c>
      <c r="V16" s="166">
        <v>206410</v>
      </c>
      <c r="W16" s="167">
        <v>141536</v>
      </c>
      <c r="X16" s="166">
        <v>84216</v>
      </c>
      <c r="Y16" s="167">
        <v>130581</v>
      </c>
      <c r="Z16" s="166">
        <v>80107</v>
      </c>
      <c r="AA16" s="261"/>
      <c r="AB16" s="167">
        <v>107069</v>
      </c>
      <c r="AC16" s="166">
        <v>71340</v>
      </c>
      <c r="AD16" s="167">
        <v>13675</v>
      </c>
      <c r="AE16" s="166">
        <v>13675</v>
      </c>
      <c r="AF16" s="167">
        <v>102912</v>
      </c>
      <c r="AG16" s="166">
        <v>71305</v>
      </c>
      <c r="AH16" s="167">
        <v>122828</v>
      </c>
      <c r="AI16" s="166">
        <v>79857</v>
      </c>
      <c r="AJ16" s="167">
        <v>52567</v>
      </c>
      <c r="AK16" s="166">
        <v>26692</v>
      </c>
      <c r="AL16" s="167">
        <v>81025</v>
      </c>
      <c r="AM16" s="166">
        <v>62359</v>
      </c>
      <c r="AN16" s="167">
        <v>174687</v>
      </c>
      <c r="AO16" s="166">
        <v>150991</v>
      </c>
      <c r="AP16" s="167">
        <v>66510</v>
      </c>
      <c r="AQ16" s="166">
        <v>54440</v>
      </c>
      <c r="AR16" s="167">
        <v>70004</v>
      </c>
      <c r="AS16" s="166">
        <v>59969</v>
      </c>
      <c r="AT16" s="167">
        <v>282096</v>
      </c>
      <c r="AU16" s="166">
        <v>215895</v>
      </c>
      <c r="AV16" s="167">
        <v>133366</v>
      </c>
      <c r="AW16" s="166">
        <v>71314</v>
      </c>
      <c r="AX16" s="167">
        <v>105990</v>
      </c>
      <c r="AY16" s="166">
        <v>66485</v>
      </c>
      <c r="AZ16" s="261"/>
      <c r="BA16" s="167">
        <v>106557</v>
      </c>
      <c r="BB16" s="166">
        <v>79467</v>
      </c>
      <c r="BC16" s="378">
        <v>178.47</v>
      </c>
      <c r="BD16" s="354">
        <v>12405.56</v>
      </c>
      <c r="BE16" s="354">
        <v>7543.26</v>
      </c>
      <c r="BF16" s="354">
        <v>296.01</v>
      </c>
      <c r="BG16" s="354">
        <v>20543.36</v>
      </c>
      <c r="BH16" s="354">
        <v>11557.33</v>
      </c>
      <c r="BI16" s="167">
        <v>9780.81</v>
      </c>
      <c r="BJ16" s="167">
        <v>11348.73</v>
      </c>
      <c r="BK16" s="167">
        <v>10741.49</v>
      </c>
      <c r="BL16" s="167">
        <v>11544.78</v>
      </c>
      <c r="BM16" s="167">
        <v>9473.14</v>
      </c>
    </row>
    <row r="17" spans="1:65" ht="13.5" thickBot="1">
      <c r="A17" s="88" t="s">
        <v>62</v>
      </c>
      <c r="B17" s="150"/>
      <c r="C17" s="169">
        <v>587849</v>
      </c>
      <c r="D17" s="170">
        <v>517915</v>
      </c>
      <c r="E17" s="164">
        <v>308267</v>
      </c>
      <c r="F17" s="166">
        <v>249053</v>
      </c>
      <c r="G17" s="167">
        <v>1052020</v>
      </c>
      <c r="H17" s="166">
        <v>945641</v>
      </c>
      <c r="I17" s="167">
        <v>849242</v>
      </c>
      <c r="J17" s="166">
        <v>757841</v>
      </c>
      <c r="K17" s="167">
        <v>1073664</v>
      </c>
      <c r="L17" s="168">
        <v>927662</v>
      </c>
      <c r="M17" s="167">
        <v>1118809</v>
      </c>
      <c r="N17" s="166">
        <v>1016023</v>
      </c>
      <c r="O17" s="167">
        <v>1116919</v>
      </c>
      <c r="P17" s="166">
        <v>992976</v>
      </c>
      <c r="Q17" s="167">
        <v>1295649</v>
      </c>
      <c r="R17" s="166">
        <v>1159332</v>
      </c>
      <c r="S17" s="167">
        <v>1173326</v>
      </c>
      <c r="T17" s="166">
        <v>1065535</v>
      </c>
      <c r="U17" s="167">
        <v>1239116</v>
      </c>
      <c r="V17" s="166">
        <v>1078690</v>
      </c>
      <c r="W17" s="167">
        <v>972276</v>
      </c>
      <c r="X17" s="166">
        <v>888230</v>
      </c>
      <c r="Y17" s="167">
        <v>1087528</v>
      </c>
      <c r="Z17" s="166">
        <v>997996</v>
      </c>
      <c r="AA17" s="261"/>
      <c r="AB17" s="167">
        <v>491235</v>
      </c>
      <c r="AC17" s="166">
        <v>386919</v>
      </c>
      <c r="AD17" s="167">
        <v>437295</v>
      </c>
      <c r="AE17" s="166">
        <v>410504</v>
      </c>
      <c r="AF17" s="167">
        <v>1093181</v>
      </c>
      <c r="AG17" s="166">
        <v>957823</v>
      </c>
      <c r="AH17" s="167">
        <v>842483</v>
      </c>
      <c r="AI17" s="166">
        <v>703976</v>
      </c>
      <c r="AJ17" s="167">
        <v>1321248</v>
      </c>
      <c r="AK17" s="166">
        <v>1188348</v>
      </c>
      <c r="AL17" s="167">
        <v>1403623</v>
      </c>
      <c r="AM17" s="166">
        <v>1263625</v>
      </c>
      <c r="AN17" s="167">
        <v>934339</v>
      </c>
      <c r="AO17" s="166">
        <v>791129</v>
      </c>
      <c r="AP17" s="167">
        <v>1385429</v>
      </c>
      <c r="AQ17" s="166">
        <v>1272887</v>
      </c>
      <c r="AR17" s="167">
        <v>1181970</v>
      </c>
      <c r="AS17" s="166">
        <v>1063083</v>
      </c>
      <c r="AT17" s="167">
        <v>1734779</v>
      </c>
      <c r="AU17" s="166">
        <v>1615167</v>
      </c>
      <c r="AV17" s="167">
        <v>923635</v>
      </c>
      <c r="AW17" s="166">
        <v>751074</v>
      </c>
      <c r="AX17" s="167">
        <v>1160961</v>
      </c>
      <c r="AY17" s="166">
        <v>1035449</v>
      </c>
      <c r="AZ17" s="261"/>
      <c r="BA17" s="167">
        <v>988802</v>
      </c>
      <c r="BB17" s="166">
        <v>631227</v>
      </c>
      <c r="BC17" s="378">
        <v>162.97999999999999</v>
      </c>
      <c r="BD17" s="354">
        <v>12293.61</v>
      </c>
      <c r="BE17" s="354">
        <v>4718.67</v>
      </c>
      <c r="BF17" s="354">
        <v>13278.39</v>
      </c>
      <c r="BG17" s="354">
        <v>13342.33</v>
      </c>
      <c r="BH17" s="354">
        <v>12554.74</v>
      </c>
      <c r="BI17" s="167">
        <v>12164.33</v>
      </c>
      <c r="BJ17" s="167">
        <v>14065.32</v>
      </c>
      <c r="BK17" s="167">
        <v>11889.88</v>
      </c>
      <c r="BL17" s="167">
        <v>9664.7099999999991</v>
      </c>
      <c r="BM17" s="167">
        <v>5524.36</v>
      </c>
    </row>
    <row r="18" spans="1:65" ht="13.5" thickBot="1">
      <c r="A18" s="89" t="s">
        <v>63</v>
      </c>
      <c r="B18" s="155"/>
      <c r="C18" s="171">
        <f>SUM(C13:C17)</f>
        <v>1669712</v>
      </c>
      <c r="D18" s="172">
        <f t="shared" ref="D18:Z18" si="5">SUM(D13:D17)</f>
        <v>1485096</v>
      </c>
      <c r="E18" s="171">
        <f>SUM(E13:E17)</f>
        <v>754794</v>
      </c>
      <c r="F18" s="172">
        <f t="shared" si="5"/>
        <v>626203</v>
      </c>
      <c r="G18" s="173">
        <f>SUM(G13:G17)</f>
        <v>2694250</v>
      </c>
      <c r="H18" s="172">
        <f t="shared" si="5"/>
        <v>2366620</v>
      </c>
      <c r="I18" s="173">
        <f>SUM(I13:I17)</f>
        <v>1889497</v>
      </c>
      <c r="J18" s="172">
        <f t="shared" si="5"/>
        <v>1681528</v>
      </c>
      <c r="K18" s="173">
        <f>SUM(K13:K17)</f>
        <v>3123792</v>
      </c>
      <c r="L18" s="172">
        <f t="shared" si="5"/>
        <v>2775859</v>
      </c>
      <c r="M18" s="171">
        <f>SUM(M13:M17)</f>
        <v>2993481</v>
      </c>
      <c r="N18" s="172">
        <f t="shared" si="5"/>
        <v>2742590</v>
      </c>
      <c r="O18" s="171">
        <f>SUM(O13:O17)</f>
        <v>3593189</v>
      </c>
      <c r="P18" s="174">
        <f t="shared" si="5"/>
        <v>3144454</v>
      </c>
      <c r="Q18" s="171">
        <f>SUM(Q13:Q17)</f>
        <v>3174202</v>
      </c>
      <c r="R18" s="174">
        <f t="shared" si="5"/>
        <v>2924024</v>
      </c>
      <c r="S18" s="171">
        <f>SUM(S13:S17)</f>
        <v>3196033</v>
      </c>
      <c r="T18" s="172">
        <f t="shared" si="5"/>
        <v>2894164</v>
      </c>
      <c r="U18" s="171">
        <f t="shared" si="5"/>
        <v>4048166</v>
      </c>
      <c r="V18" s="174">
        <f>SUM(V13:V17)</f>
        <v>3580173</v>
      </c>
      <c r="W18" s="171">
        <f>SUM(W13:W17)</f>
        <v>2912085</v>
      </c>
      <c r="X18" s="174">
        <f t="shared" si="5"/>
        <v>2635051</v>
      </c>
      <c r="Y18" s="171">
        <f>SUM(Y13:Y17)</f>
        <v>2877238</v>
      </c>
      <c r="Z18" s="172">
        <f t="shared" si="5"/>
        <v>2633992</v>
      </c>
      <c r="AA18" s="261"/>
      <c r="AB18" s="171">
        <f>SUM(AB13:AB17)</f>
        <v>1810406</v>
      </c>
      <c r="AC18" s="172">
        <f t="shared" ref="AC18" si="6">SUM(AC13:AC17)</f>
        <v>1538313</v>
      </c>
      <c r="AD18" s="171">
        <f t="shared" ref="AD18:AY18" si="7">SUM(AD13:AD17)</f>
        <v>1029299</v>
      </c>
      <c r="AE18" s="172">
        <f t="shared" si="7"/>
        <v>948729</v>
      </c>
      <c r="AF18" s="171">
        <f t="shared" si="7"/>
        <v>2611095</v>
      </c>
      <c r="AG18" s="172">
        <f t="shared" si="7"/>
        <v>2247661</v>
      </c>
      <c r="AH18" s="171">
        <f t="shared" si="7"/>
        <v>2498704</v>
      </c>
      <c r="AI18" s="172">
        <f t="shared" si="7"/>
        <v>2157068</v>
      </c>
      <c r="AJ18" s="171">
        <f t="shared" si="7"/>
        <v>2935504</v>
      </c>
      <c r="AK18" s="172">
        <f t="shared" si="7"/>
        <v>2669467</v>
      </c>
      <c r="AL18" s="171">
        <f t="shared" si="7"/>
        <v>3231192</v>
      </c>
      <c r="AM18" s="172">
        <f t="shared" si="7"/>
        <v>2889078</v>
      </c>
      <c r="AN18" s="171">
        <f t="shared" si="7"/>
        <v>2723533</v>
      </c>
      <c r="AO18" s="172">
        <f t="shared" si="7"/>
        <v>2280810</v>
      </c>
      <c r="AP18" s="171">
        <f t="shared" si="7"/>
        <v>3931248</v>
      </c>
      <c r="AQ18" s="172">
        <f t="shared" si="7"/>
        <v>3626211</v>
      </c>
      <c r="AR18" s="171">
        <f t="shared" si="7"/>
        <v>3352254</v>
      </c>
      <c r="AS18" s="172">
        <f t="shared" si="7"/>
        <v>3067623</v>
      </c>
      <c r="AT18" s="171">
        <f t="shared" si="7"/>
        <v>4849751</v>
      </c>
      <c r="AU18" s="172">
        <f t="shared" si="7"/>
        <v>4427816</v>
      </c>
      <c r="AV18" s="171">
        <f t="shared" si="7"/>
        <v>2896300</v>
      </c>
      <c r="AW18" s="172">
        <f t="shared" si="7"/>
        <v>2532519</v>
      </c>
      <c r="AX18" s="171">
        <f t="shared" si="7"/>
        <v>2605249</v>
      </c>
      <c r="AY18" s="172">
        <f t="shared" si="7"/>
        <v>2347998</v>
      </c>
      <c r="AZ18" s="261"/>
      <c r="BA18" s="171">
        <f t="shared" ref="BA18:BB18" si="8">SUM(BA13:BA17)</f>
        <v>2210185</v>
      </c>
      <c r="BB18" s="172">
        <f t="shared" si="8"/>
        <v>1729039</v>
      </c>
      <c r="BC18" s="344">
        <v>869.07</v>
      </c>
      <c r="BD18" s="355">
        <v>59345.38</v>
      </c>
      <c r="BE18" s="355">
        <v>42932.06</v>
      </c>
      <c r="BF18" s="355">
        <v>44227.67</v>
      </c>
      <c r="BG18" s="355">
        <v>68750.070000000007</v>
      </c>
      <c r="BH18" s="355">
        <f t="shared" ref="BH18:BM18" si="9">SUM(BH13:BH17)</f>
        <v>70437.810000000012</v>
      </c>
      <c r="BI18" s="171">
        <f t="shared" si="9"/>
        <v>94525.02</v>
      </c>
      <c r="BJ18" s="171">
        <f t="shared" si="9"/>
        <v>75843.600000000006</v>
      </c>
      <c r="BK18" s="171">
        <f t="shared" si="9"/>
        <v>82601.140000000014</v>
      </c>
      <c r="BL18" s="171">
        <f t="shared" si="9"/>
        <v>57436.81</v>
      </c>
      <c r="BM18" s="171">
        <f t="shared" si="9"/>
        <v>49719.53</v>
      </c>
    </row>
    <row r="19" spans="1:65">
      <c r="A19" s="84"/>
      <c r="B19" s="150"/>
      <c r="C19" s="157"/>
      <c r="D19" s="160"/>
      <c r="E19" s="159"/>
      <c r="F19" s="161"/>
      <c r="G19" s="162"/>
      <c r="H19" s="161"/>
      <c r="I19" s="162"/>
      <c r="J19" s="161"/>
      <c r="K19" s="162"/>
      <c r="L19" s="163"/>
      <c r="M19" s="162"/>
      <c r="N19" s="161"/>
      <c r="O19" s="162"/>
      <c r="P19" s="161"/>
      <c r="Q19" s="162"/>
      <c r="R19" s="161"/>
      <c r="S19" s="162"/>
      <c r="T19" s="161"/>
      <c r="U19" s="162"/>
      <c r="V19" s="161"/>
      <c r="W19" s="162"/>
      <c r="X19" s="161"/>
      <c r="Y19" s="162"/>
      <c r="Z19" s="161"/>
      <c r="AA19" s="261"/>
      <c r="AB19" s="162"/>
      <c r="AC19" s="161"/>
      <c r="AD19" s="162"/>
      <c r="AE19" s="161"/>
      <c r="AF19" s="162"/>
      <c r="AG19" s="161"/>
      <c r="AH19" s="162"/>
      <c r="AI19" s="161"/>
      <c r="AJ19" s="162"/>
      <c r="AK19" s="161"/>
      <c r="AL19" s="162"/>
      <c r="AM19" s="161"/>
      <c r="AN19" s="162"/>
      <c r="AO19" s="161"/>
      <c r="AP19" s="162"/>
      <c r="AQ19" s="161"/>
      <c r="AR19" s="162"/>
      <c r="AS19" s="161"/>
      <c r="AT19" s="162"/>
      <c r="AU19" s="161"/>
      <c r="AV19" s="162"/>
      <c r="AW19" s="161"/>
      <c r="AX19" s="162"/>
      <c r="AY19" s="161"/>
      <c r="AZ19" s="261"/>
      <c r="BA19" s="162"/>
      <c r="BB19" s="161"/>
      <c r="BC19" s="377"/>
      <c r="BD19" s="353"/>
      <c r="BE19" s="353"/>
      <c r="BF19" s="353"/>
      <c r="BG19" s="353"/>
      <c r="BH19" s="353"/>
      <c r="BI19" s="162"/>
      <c r="BJ19" s="162"/>
      <c r="BK19" s="162"/>
      <c r="BL19" s="162"/>
      <c r="BM19" s="162"/>
    </row>
    <row r="20" spans="1:65">
      <c r="A20" s="90" t="s">
        <v>64</v>
      </c>
      <c r="B20" s="150"/>
      <c r="C20" s="175">
        <v>10905183</v>
      </c>
      <c r="D20" s="176">
        <v>9447218</v>
      </c>
      <c r="E20" s="175">
        <v>4741881</v>
      </c>
      <c r="F20" s="177">
        <v>4084123</v>
      </c>
      <c r="G20" s="178">
        <v>16286599</v>
      </c>
      <c r="H20" s="177">
        <v>14271960</v>
      </c>
      <c r="I20" s="178">
        <v>12612460</v>
      </c>
      <c r="J20" s="177">
        <v>10909300</v>
      </c>
      <c r="K20" s="178">
        <v>15614718</v>
      </c>
      <c r="L20" s="179">
        <v>13847046</v>
      </c>
      <c r="M20" s="178">
        <v>14915480</v>
      </c>
      <c r="N20" s="177">
        <v>13408355</v>
      </c>
      <c r="O20" s="178">
        <v>20465054</v>
      </c>
      <c r="P20" s="177">
        <v>18577464</v>
      </c>
      <c r="Q20" s="178">
        <v>15526959</v>
      </c>
      <c r="R20" s="177">
        <v>14033911</v>
      </c>
      <c r="S20" s="178">
        <v>16633683</v>
      </c>
      <c r="T20" s="177">
        <v>14964985</v>
      </c>
      <c r="U20" s="178">
        <v>20353065</v>
      </c>
      <c r="V20" s="177">
        <v>18695846</v>
      </c>
      <c r="W20" s="178">
        <v>15614328</v>
      </c>
      <c r="X20" s="177">
        <v>14129667</v>
      </c>
      <c r="Y20" s="178">
        <v>12023008</v>
      </c>
      <c r="Z20" s="177">
        <v>10732053</v>
      </c>
      <c r="AA20" s="261"/>
      <c r="AB20" s="178">
        <v>7923064</v>
      </c>
      <c r="AC20" s="177">
        <v>6826581</v>
      </c>
      <c r="AD20" s="178">
        <v>8424262</v>
      </c>
      <c r="AE20" s="177">
        <v>7541918</v>
      </c>
      <c r="AF20" s="178">
        <v>17037795</v>
      </c>
      <c r="AG20" s="177">
        <v>14941921</v>
      </c>
      <c r="AH20" s="178">
        <v>16636270</v>
      </c>
      <c r="AI20" s="177">
        <v>14603414</v>
      </c>
      <c r="AJ20" s="178">
        <v>14415223</v>
      </c>
      <c r="AK20" s="177">
        <v>12842093</v>
      </c>
      <c r="AL20" s="178">
        <v>16967502</v>
      </c>
      <c r="AM20" s="177">
        <v>15387669</v>
      </c>
      <c r="AN20" s="178">
        <v>19057073</v>
      </c>
      <c r="AO20" s="177">
        <v>17266183</v>
      </c>
      <c r="AP20" s="178">
        <v>20109971</v>
      </c>
      <c r="AQ20" s="177">
        <v>18686619</v>
      </c>
      <c r="AR20" s="178">
        <v>20693696</v>
      </c>
      <c r="AS20" s="177">
        <v>19090484</v>
      </c>
      <c r="AT20" s="178">
        <v>18465630</v>
      </c>
      <c r="AU20" s="177">
        <v>16529867</v>
      </c>
      <c r="AV20" s="178">
        <v>15233243</v>
      </c>
      <c r="AW20" s="177">
        <v>13792942</v>
      </c>
      <c r="AX20" s="178">
        <v>13802506</v>
      </c>
      <c r="AY20" s="177">
        <v>12378775</v>
      </c>
      <c r="AZ20" s="261"/>
      <c r="BA20" s="178">
        <v>11168368</v>
      </c>
      <c r="BB20" s="177">
        <v>9741668</v>
      </c>
      <c r="BC20" s="379">
        <v>1851.8</v>
      </c>
      <c r="BD20" s="356">
        <v>421559.89</v>
      </c>
      <c r="BE20" s="356">
        <v>216109.43</v>
      </c>
      <c r="BF20" s="356">
        <v>348249.45</v>
      </c>
      <c r="BG20" s="356">
        <v>323802.61</v>
      </c>
      <c r="BH20" s="356">
        <v>374880.49</v>
      </c>
      <c r="BI20" s="178">
        <v>349941.98</v>
      </c>
      <c r="BJ20" s="178">
        <v>345104.14</v>
      </c>
      <c r="BK20" s="178">
        <v>329634.75</v>
      </c>
      <c r="BL20" s="178">
        <v>310127.53000000003</v>
      </c>
      <c r="BM20" s="178">
        <v>197206.75</v>
      </c>
    </row>
    <row r="21" spans="1:65">
      <c r="A21" s="90" t="s">
        <v>65</v>
      </c>
      <c r="B21" s="150"/>
      <c r="C21" s="175">
        <v>25126</v>
      </c>
      <c r="D21" s="176">
        <v>25126</v>
      </c>
      <c r="E21" s="175">
        <v>19337</v>
      </c>
      <c r="F21" s="177">
        <v>19337</v>
      </c>
      <c r="G21" s="178">
        <v>30342</v>
      </c>
      <c r="H21" s="177">
        <v>30342</v>
      </c>
      <c r="I21" s="178">
        <v>23552</v>
      </c>
      <c r="J21" s="177">
        <v>23355</v>
      </c>
      <c r="K21" s="178">
        <v>17700</v>
      </c>
      <c r="L21" s="179">
        <v>15415</v>
      </c>
      <c r="M21" s="178">
        <v>19061</v>
      </c>
      <c r="N21" s="177">
        <v>19061</v>
      </c>
      <c r="O21" s="178">
        <v>74413</v>
      </c>
      <c r="P21" s="177">
        <v>73530</v>
      </c>
      <c r="Q21" s="178">
        <v>50715</v>
      </c>
      <c r="R21" s="177">
        <v>48632</v>
      </c>
      <c r="S21" s="178">
        <v>51316</v>
      </c>
      <c r="T21" s="177">
        <v>50566</v>
      </c>
      <c r="U21" s="178">
        <v>55909</v>
      </c>
      <c r="V21" s="177">
        <v>54511</v>
      </c>
      <c r="W21" s="178">
        <v>40074</v>
      </c>
      <c r="X21" s="177">
        <v>40074</v>
      </c>
      <c r="Y21" s="178">
        <v>30247</v>
      </c>
      <c r="Z21" s="177">
        <v>29497</v>
      </c>
      <c r="AA21" s="261"/>
      <c r="AB21" s="178">
        <v>22334</v>
      </c>
      <c r="AC21" s="177">
        <v>21474</v>
      </c>
      <c r="AD21" s="178">
        <v>18955</v>
      </c>
      <c r="AE21" s="177">
        <v>18205</v>
      </c>
      <c r="AF21" s="178">
        <v>21248</v>
      </c>
      <c r="AG21" s="177">
        <v>20498</v>
      </c>
      <c r="AH21" s="178">
        <v>24604</v>
      </c>
      <c r="AI21" s="177">
        <v>23695</v>
      </c>
      <c r="AJ21" s="178">
        <v>7881</v>
      </c>
      <c r="AK21" s="177">
        <v>7131</v>
      </c>
      <c r="AL21" s="178">
        <v>13762</v>
      </c>
      <c r="AM21" s="177">
        <v>12972</v>
      </c>
      <c r="AN21" s="178">
        <v>61663</v>
      </c>
      <c r="AO21" s="177">
        <v>61663</v>
      </c>
      <c r="AP21" s="178">
        <v>24511</v>
      </c>
      <c r="AQ21" s="177">
        <v>24317</v>
      </c>
      <c r="AR21" s="178">
        <v>33886</v>
      </c>
      <c r="AS21" s="177">
        <v>33886</v>
      </c>
      <c r="AT21" s="178">
        <v>53799</v>
      </c>
      <c r="AU21" s="177">
        <v>52810</v>
      </c>
      <c r="AV21" s="178">
        <v>28809</v>
      </c>
      <c r="AW21" s="177">
        <v>28809</v>
      </c>
      <c r="AX21" s="178">
        <v>5985</v>
      </c>
      <c r="AY21" s="177">
        <v>5985</v>
      </c>
      <c r="AZ21" s="261"/>
      <c r="BA21" s="178">
        <v>15980</v>
      </c>
      <c r="BB21" s="177">
        <v>15962</v>
      </c>
      <c r="BC21" s="379">
        <v>130</v>
      </c>
      <c r="BD21" s="356">
        <v>2105.54</v>
      </c>
      <c r="BE21" s="356">
        <v>1341.87</v>
      </c>
      <c r="BF21" s="356">
        <v>401.57</v>
      </c>
      <c r="BG21" s="356">
        <v>383.53</v>
      </c>
      <c r="BH21" s="356">
        <v>3005.03</v>
      </c>
      <c r="BI21" s="178">
        <v>2230.4899999999998</v>
      </c>
      <c r="BJ21" s="178">
        <v>1598.5</v>
      </c>
      <c r="BK21" s="178">
        <v>6093.73</v>
      </c>
      <c r="BL21" s="178">
        <v>902.63</v>
      </c>
      <c r="BM21" s="178">
        <v>607.16999999999996</v>
      </c>
    </row>
    <row r="22" spans="1:65">
      <c r="A22" s="90" t="s">
        <v>66</v>
      </c>
      <c r="B22" s="150"/>
      <c r="C22" s="175">
        <v>240736</v>
      </c>
      <c r="D22" s="176">
        <v>229830</v>
      </c>
      <c r="E22" s="175">
        <v>33541</v>
      </c>
      <c r="F22" s="177">
        <v>31430</v>
      </c>
      <c r="G22" s="178">
        <v>61980</v>
      </c>
      <c r="H22" s="177">
        <v>57331</v>
      </c>
      <c r="I22" s="178">
        <v>38273</v>
      </c>
      <c r="J22" s="177">
        <v>32479</v>
      </c>
      <c r="K22" s="178">
        <v>48083</v>
      </c>
      <c r="L22" s="179">
        <v>43501</v>
      </c>
      <c r="M22" s="178">
        <v>74333</v>
      </c>
      <c r="N22" s="177">
        <v>66662</v>
      </c>
      <c r="O22" s="178">
        <v>142574</v>
      </c>
      <c r="P22" s="177">
        <v>135023</v>
      </c>
      <c r="Q22" s="178">
        <v>162232</v>
      </c>
      <c r="R22" s="177">
        <v>157476</v>
      </c>
      <c r="S22" s="178">
        <v>190851</v>
      </c>
      <c r="T22" s="177">
        <v>166947</v>
      </c>
      <c r="U22" s="178">
        <v>110656</v>
      </c>
      <c r="V22" s="177">
        <v>104247</v>
      </c>
      <c r="W22" s="178">
        <v>91306</v>
      </c>
      <c r="X22" s="177">
        <v>86051</v>
      </c>
      <c r="Y22" s="178">
        <v>71812</v>
      </c>
      <c r="Z22" s="177">
        <v>66873</v>
      </c>
      <c r="AA22" s="261"/>
      <c r="AB22" s="178">
        <v>92973</v>
      </c>
      <c r="AC22" s="177">
        <v>65611</v>
      </c>
      <c r="AD22" s="178">
        <v>76032</v>
      </c>
      <c r="AE22" s="177">
        <v>67705</v>
      </c>
      <c r="AF22" s="178">
        <v>75199</v>
      </c>
      <c r="AG22" s="177">
        <v>70801</v>
      </c>
      <c r="AH22" s="178">
        <v>83848</v>
      </c>
      <c r="AI22" s="177">
        <v>77071</v>
      </c>
      <c r="AJ22" s="178">
        <v>61489</v>
      </c>
      <c r="AK22" s="177">
        <v>55574</v>
      </c>
      <c r="AL22" s="178">
        <v>104987</v>
      </c>
      <c r="AM22" s="177">
        <v>97596</v>
      </c>
      <c r="AN22" s="178">
        <v>209116</v>
      </c>
      <c r="AO22" s="177">
        <v>204105</v>
      </c>
      <c r="AP22" s="178">
        <v>215637</v>
      </c>
      <c r="AQ22" s="177">
        <v>206765</v>
      </c>
      <c r="AR22" s="178">
        <v>154082</v>
      </c>
      <c r="AS22" s="177">
        <v>148695</v>
      </c>
      <c r="AT22" s="178">
        <v>172677</v>
      </c>
      <c r="AU22" s="177">
        <v>167714</v>
      </c>
      <c r="AV22" s="178">
        <v>198066</v>
      </c>
      <c r="AW22" s="177">
        <v>191898</v>
      </c>
      <c r="AX22" s="178">
        <v>60974</v>
      </c>
      <c r="AY22" s="177">
        <v>55033</v>
      </c>
      <c r="AZ22" s="261"/>
      <c r="BA22" s="178">
        <v>87962</v>
      </c>
      <c r="BB22" s="177">
        <v>82078</v>
      </c>
      <c r="BC22" s="379">
        <v>895.73</v>
      </c>
      <c r="BD22" s="356">
        <v>21127.51</v>
      </c>
      <c r="BE22" s="356">
        <v>36473.300000000003</v>
      </c>
      <c r="BF22" s="356">
        <v>21621.439999999999</v>
      </c>
      <c r="BG22" s="356">
        <v>19009.03</v>
      </c>
      <c r="BH22" s="356">
        <v>23590.47</v>
      </c>
      <c r="BI22" s="178">
        <v>21971.7</v>
      </c>
      <c r="BJ22" s="178">
        <v>29947.91</v>
      </c>
      <c r="BK22" s="178">
        <v>28837.46</v>
      </c>
      <c r="BL22" s="178">
        <v>26366.32</v>
      </c>
      <c r="BM22" s="178">
        <v>19692.29</v>
      </c>
    </row>
    <row r="23" spans="1:65">
      <c r="A23" s="90" t="s">
        <v>67</v>
      </c>
      <c r="B23" s="150"/>
      <c r="C23" s="175">
        <v>1312732</v>
      </c>
      <c r="D23" s="176">
        <v>1094062</v>
      </c>
      <c r="E23" s="175">
        <v>373964</v>
      </c>
      <c r="F23" s="177">
        <v>324628</v>
      </c>
      <c r="G23" s="178">
        <v>1836612</v>
      </c>
      <c r="H23" s="177">
        <v>1684705</v>
      </c>
      <c r="I23" s="178">
        <v>1500419</v>
      </c>
      <c r="J23" s="177">
        <v>1281411</v>
      </c>
      <c r="K23" s="178">
        <v>1895316</v>
      </c>
      <c r="L23" s="179">
        <v>1710909</v>
      </c>
      <c r="M23" s="178">
        <v>1979142</v>
      </c>
      <c r="N23" s="177">
        <v>1739451</v>
      </c>
      <c r="O23" s="178">
        <v>2362851</v>
      </c>
      <c r="P23" s="177">
        <v>2169364</v>
      </c>
      <c r="Q23" s="178">
        <v>2439837</v>
      </c>
      <c r="R23" s="177">
        <v>2257624</v>
      </c>
      <c r="S23" s="178">
        <v>1779093</v>
      </c>
      <c r="T23" s="177">
        <v>1687099</v>
      </c>
      <c r="U23" s="178">
        <v>2675010</v>
      </c>
      <c r="V23" s="177">
        <v>2419932</v>
      </c>
      <c r="W23" s="178">
        <v>1615128</v>
      </c>
      <c r="X23" s="177">
        <v>1457626</v>
      </c>
      <c r="Y23" s="178">
        <v>1472195</v>
      </c>
      <c r="Z23" s="177">
        <v>1317639</v>
      </c>
      <c r="AA23" s="261"/>
      <c r="AB23" s="178">
        <v>1172403</v>
      </c>
      <c r="AC23" s="177">
        <v>957305</v>
      </c>
      <c r="AD23" s="178">
        <v>603661</v>
      </c>
      <c r="AE23" s="177">
        <v>435326</v>
      </c>
      <c r="AF23" s="178">
        <v>2110463</v>
      </c>
      <c r="AG23" s="177">
        <v>1837752</v>
      </c>
      <c r="AH23" s="178">
        <v>1946309</v>
      </c>
      <c r="AI23" s="177">
        <v>1631922</v>
      </c>
      <c r="AJ23" s="178">
        <v>1825364</v>
      </c>
      <c r="AK23" s="177">
        <v>1629313</v>
      </c>
      <c r="AL23" s="178">
        <v>1745001</v>
      </c>
      <c r="AM23" s="177">
        <v>1540392</v>
      </c>
      <c r="AN23" s="178">
        <v>2739647</v>
      </c>
      <c r="AO23" s="177">
        <v>2457255</v>
      </c>
      <c r="AP23" s="178">
        <v>2577445</v>
      </c>
      <c r="AQ23" s="177">
        <v>2409591</v>
      </c>
      <c r="AR23" s="178">
        <v>2504311</v>
      </c>
      <c r="AS23" s="177">
        <v>2338925</v>
      </c>
      <c r="AT23" s="178">
        <v>2935238</v>
      </c>
      <c r="AU23" s="177">
        <v>2611398</v>
      </c>
      <c r="AV23" s="178">
        <v>2097578</v>
      </c>
      <c r="AW23" s="177">
        <v>1844880</v>
      </c>
      <c r="AX23" s="178">
        <v>1309096</v>
      </c>
      <c r="AY23" s="177">
        <v>1147278</v>
      </c>
      <c r="AZ23" s="261"/>
      <c r="BA23" s="178">
        <v>2248913</v>
      </c>
      <c r="BB23" s="177">
        <v>1959074</v>
      </c>
      <c r="BC23" s="379">
        <v>226.48</v>
      </c>
      <c r="BD23" s="356">
        <v>42931.67</v>
      </c>
      <c r="BE23" s="356">
        <v>40424.29</v>
      </c>
      <c r="BF23" s="356">
        <v>43124.42</v>
      </c>
      <c r="BG23" s="356">
        <v>33532.35</v>
      </c>
      <c r="BH23" s="356">
        <v>73452.17</v>
      </c>
      <c r="BI23" s="178">
        <v>37657.06</v>
      </c>
      <c r="BJ23" s="178">
        <v>47992.91</v>
      </c>
      <c r="BK23" s="178">
        <v>46732.25</v>
      </c>
      <c r="BL23" s="178">
        <v>42735.62</v>
      </c>
      <c r="BM23" s="178">
        <v>30203.43</v>
      </c>
    </row>
    <row r="24" spans="1:65">
      <c r="A24" s="90" t="s">
        <v>68</v>
      </c>
      <c r="B24" s="150"/>
      <c r="C24" s="175">
        <v>402602</v>
      </c>
      <c r="D24" s="176">
        <v>367656</v>
      </c>
      <c r="E24" s="175">
        <v>204987</v>
      </c>
      <c r="F24" s="177">
        <v>192190</v>
      </c>
      <c r="G24" s="178">
        <v>369559</v>
      </c>
      <c r="H24" s="177">
        <v>346069</v>
      </c>
      <c r="I24" s="178">
        <v>459767</v>
      </c>
      <c r="J24" s="177">
        <v>441086</v>
      </c>
      <c r="K24" s="178">
        <v>603334</v>
      </c>
      <c r="L24" s="179">
        <v>572951</v>
      </c>
      <c r="M24" s="178">
        <v>561934</v>
      </c>
      <c r="N24" s="177">
        <v>544045</v>
      </c>
      <c r="O24" s="178">
        <v>795918</v>
      </c>
      <c r="P24" s="177">
        <v>751201</v>
      </c>
      <c r="Q24" s="178">
        <v>718413</v>
      </c>
      <c r="R24" s="177">
        <v>694814</v>
      </c>
      <c r="S24" s="178">
        <v>631917</v>
      </c>
      <c r="T24" s="177">
        <v>610416</v>
      </c>
      <c r="U24" s="178">
        <v>825688</v>
      </c>
      <c r="V24" s="177">
        <v>794837</v>
      </c>
      <c r="W24" s="178">
        <v>767486</v>
      </c>
      <c r="X24" s="177">
        <v>693824</v>
      </c>
      <c r="Y24" s="178">
        <v>411351</v>
      </c>
      <c r="Z24" s="177">
        <v>391927</v>
      </c>
      <c r="AA24" s="261"/>
      <c r="AB24" s="178">
        <v>530593</v>
      </c>
      <c r="AC24" s="177">
        <v>501823</v>
      </c>
      <c r="AD24" s="178">
        <v>301355</v>
      </c>
      <c r="AE24" s="177">
        <v>282563</v>
      </c>
      <c r="AF24" s="178">
        <v>306967</v>
      </c>
      <c r="AG24" s="177">
        <v>275997</v>
      </c>
      <c r="AH24" s="178">
        <v>516721</v>
      </c>
      <c r="AI24" s="177">
        <v>487222</v>
      </c>
      <c r="AJ24" s="178">
        <v>487200</v>
      </c>
      <c r="AK24" s="177">
        <v>459092</v>
      </c>
      <c r="AL24" s="178">
        <v>609178</v>
      </c>
      <c r="AM24" s="177">
        <v>521548</v>
      </c>
      <c r="AN24" s="178">
        <v>874403</v>
      </c>
      <c r="AO24" s="177">
        <v>790702</v>
      </c>
      <c r="AP24" s="178">
        <v>741345</v>
      </c>
      <c r="AQ24" s="177">
        <v>695025</v>
      </c>
      <c r="AR24" s="178">
        <v>772975</v>
      </c>
      <c r="AS24" s="177">
        <v>721591</v>
      </c>
      <c r="AT24" s="178">
        <v>1028229</v>
      </c>
      <c r="AU24" s="177">
        <v>999583</v>
      </c>
      <c r="AV24" s="178">
        <v>67623</v>
      </c>
      <c r="AW24" s="177">
        <v>61558</v>
      </c>
      <c r="AX24" s="178">
        <v>877437</v>
      </c>
      <c r="AY24" s="177">
        <v>852343</v>
      </c>
      <c r="AZ24" s="261"/>
      <c r="BA24" s="178">
        <v>394001</v>
      </c>
      <c r="BB24" s="177">
        <v>370887</v>
      </c>
      <c r="BC24" s="379">
        <v>437.62</v>
      </c>
      <c r="BD24" s="356">
        <v>15239.53</v>
      </c>
      <c r="BE24" s="356">
        <v>8620.91</v>
      </c>
      <c r="BF24" s="356">
        <v>11245.08</v>
      </c>
      <c r="BG24" s="356">
        <v>5729.32</v>
      </c>
      <c r="BH24" s="356">
        <v>20574.86</v>
      </c>
      <c r="BI24" s="178">
        <v>13694.39</v>
      </c>
      <c r="BJ24" s="178">
        <v>17919.38</v>
      </c>
      <c r="BK24" s="178">
        <v>18736.93</v>
      </c>
      <c r="BL24" s="178">
        <v>29622.27</v>
      </c>
      <c r="BM24" s="178">
        <v>6377.06</v>
      </c>
    </row>
    <row r="25" spans="1:65">
      <c r="A25" s="90" t="s">
        <v>69</v>
      </c>
      <c r="B25" s="150"/>
      <c r="C25" s="175">
        <v>31695</v>
      </c>
      <c r="D25" s="176">
        <v>31695</v>
      </c>
      <c r="E25" s="175">
        <v>13061</v>
      </c>
      <c r="F25" s="177">
        <v>12949</v>
      </c>
      <c r="G25" s="178">
        <v>17486</v>
      </c>
      <c r="H25" s="177">
        <v>17486</v>
      </c>
      <c r="I25" s="178">
        <v>21923</v>
      </c>
      <c r="J25" s="177">
        <v>21867</v>
      </c>
      <c r="K25" s="178">
        <v>24014</v>
      </c>
      <c r="L25" s="179">
        <v>23734</v>
      </c>
      <c r="M25" s="178">
        <v>29339</v>
      </c>
      <c r="N25" s="177">
        <v>27567</v>
      </c>
      <c r="O25" s="178">
        <v>44314</v>
      </c>
      <c r="P25" s="177">
        <v>44314</v>
      </c>
      <c r="Q25" s="178">
        <v>7774</v>
      </c>
      <c r="R25" s="177">
        <v>7774</v>
      </c>
      <c r="S25" s="178">
        <v>72283</v>
      </c>
      <c r="T25" s="177">
        <v>71699</v>
      </c>
      <c r="U25" s="178">
        <v>41419</v>
      </c>
      <c r="V25" s="177">
        <v>41419</v>
      </c>
      <c r="W25" s="178">
        <v>42807</v>
      </c>
      <c r="X25" s="177">
        <v>42667</v>
      </c>
      <c r="Y25" s="178">
        <v>31929</v>
      </c>
      <c r="Z25" s="177">
        <v>31929</v>
      </c>
      <c r="AA25" s="261"/>
      <c r="AB25" s="178">
        <v>30813</v>
      </c>
      <c r="AC25" s="177">
        <v>30743</v>
      </c>
      <c r="AD25" s="178">
        <v>17671</v>
      </c>
      <c r="AE25" s="177">
        <v>17671</v>
      </c>
      <c r="AF25" s="178">
        <v>19628</v>
      </c>
      <c r="AG25" s="177">
        <v>19558</v>
      </c>
      <c r="AH25" s="178">
        <v>37386</v>
      </c>
      <c r="AI25" s="177">
        <v>37316</v>
      </c>
      <c r="AJ25" s="178">
        <v>30538</v>
      </c>
      <c r="AK25" s="177">
        <v>30398</v>
      </c>
      <c r="AL25" s="178">
        <v>4280</v>
      </c>
      <c r="AM25" s="177">
        <v>4280</v>
      </c>
      <c r="AN25" s="178">
        <v>87289</v>
      </c>
      <c r="AO25" s="177">
        <v>87219</v>
      </c>
      <c r="AP25" s="178">
        <v>40295</v>
      </c>
      <c r="AQ25" s="177">
        <v>40295</v>
      </c>
      <c r="AR25" s="178">
        <v>37088</v>
      </c>
      <c r="AS25" s="177">
        <v>37088</v>
      </c>
      <c r="AT25" s="178">
        <v>50713</v>
      </c>
      <c r="AU25" s="177">
        <v>50713</v>
      </c>
      <c r="AV25" s="178">
        <v>43216</v>
      </c>
      <c r="AW25" s="177">
        <v>43216</v>
      </c>
      <c r="AX25" s="178">
        <v>47642</v>
      </c>
      <c r="AY25" s="177">
        <v>47642</v>
      </c>
      <c r="AZ25" s="261"/>
      <c r="BA25" s="178">
        <v>51839</v>
      </c>
      <c r="BB25" s="177">
        <v>51839</v>
      </c>
      <c r="BC25" s="379">
        <v>18.059999999999999</v>
      </c>
      <c r="BD25" s="356">
        <v>806.95</v>
      </c>
      <c r="BE25" s="356">
        <v>701.15</v>
      </c>
      <c r="BF25" s="356">
        <v>682.81</v>
      </c>
      <c r="BG25" s="356">
        <v>862.8</v>
      </c>
      <c r="BH25" s="356">
        <v>1029.9000000000001</v>
      </c>
      <c r="BI25" s="178">
        <v>769.16</v>
      </c>
      <c r="BJ25" s="178">
        <v>756.4</v>
      </c>
      <c r="BK25" s="178">
        <v>836.5</v>
      </c>
      <c r="BL25" s="178">
        <v>808.81</v>
      </c>
      <c r="BM25" s="178">
        <v>653.44000000000005</v>
      </c>
    </row>
    <row r="26" spans="1:65">
      <c r="A26" s="90" t="s">
        <v>70</v>
      </c>
      <c r="B26" s="150"/>
      <c r="C26" s="175">
        <v>24939</v>
      </c>
      <c r="D26" s="176">
        <v>21599</v>
      </c>
      <c r="E26" s="175">
        <v>2296</v>
      </c>
      <c r="F26" s="180">
        <v>0</v>
      </c>
      <c r="G26" s="181">
        <v>4013</v>
      </c>
      <c r="H26" s="177">
        <v>13</v>
      </c>
      <c r="I26" s="178">
        <v>9253</v>
      </c>
      <c r="J26" s="177">
        <v>3064</v>
      </c>
      <c r="K26" s="178">
        <v>15365</v>
      </c>
      <c r="L26" s="179">
        <v>8815</v>
      </c>
      <c r="M26" s="178">
        <v>4131</v>
      </c>
      <c r="N26" s="177">
        <v>1331</v>
      </c>
      <c r="O26" s="178">
        <v>47518</v>
      </c>
      <c r="P26" s="177">
        <v>43118</v>
      </c>
      <c r="Q26" s="178">
        <v>13759</v>
      </c>
      <c r="R26" s="177">
        <v>4118</v>
      </c>
      <c r="S26" s="178">
        <v>7029</v>
      </c>
      <c r="T26" s="177">
        <v>5029</v>
      </c>
      <c r="U26" s="178">
        <v>55238</v>
      </c>
      <c r="V26" s="177">
        <v>44530</v>
      </c>
      <c r="W26" s="178">
        <v>3086</v>
      </c>
      <c r="X26" s="177">
        <v>1086</v>
      </c>
      <c r="Y26" s="178">
        <v>6635</v>
      </c>
      <c r="Z26" s="177">
        <v>5135</v>
      </c>
      <c r="AA26" s="261"/>
      <c r="AB26" s="178">
        <v>20811</v>
      </c>
      <c r="AC26" s="177">
        <v>15461</v>
      </c>
      <c r="AD26" s="178">
        <v>5393</v>
      </c>
      <c r="AE26" s="177">
        <v>4625</v>
      </c>
      <c r="AF26" s="178">
        <v>15715</v>
      </c>
      <c r="AG26" s="177">
        <v>-3339</v>
      </c>
      <c r="AH26" s="178">
        <v>20866</v>
      </c>
      <c r="AI26" s="177">
        <v>11716</v>
      </c>
      <c r="AJ26" s="178">
        <v>15126</v>
      </c>
      <c r="AK26" s="177">
        <v>10126</v>
      </c>
      <c r="AL26" s="178">
        <v>11608</v>
      </c>
      <c r="AM26" s="177">
        <v>3608</v>
      </c>
      <c r="AN26" s="178">
        <v>36208</v>
      </c>
      <c r="AO26" s="177">
        <v>33208</v>
      </c>
      <c r="AP26" s="178">
        <v>20603</v>
      </c>
      <c r="AQ26" s="177">
        <v>12782</v>
      </c>
      <c r="AR26" s="178">
        <v>6355</v>
      </c>
      <c r="AS26" s="177">
        <v>3855</v>
      </c>
      <c r="AT26" s="178">
        <v>44770</v>
      </c>
      <c r="AU26" s="177">
        <v>37050</v>
      </c>
      <c r="AV26" s="178">
        <v>8512</v>
      </c>
      <c r="AW26" s="177">
        <v>6712</v>
      </c>
      <c r="AX26" s="178">
        <v>17163</v>
      </c>
      <c r="AY26" s="177">
        <v>-4950</v>
      </c>
      <c r="AZ26" s="261"/>
      <c r="BA26" s="178">
        <v>31032</v>
      </c>
      <c r="BB26" s="177">
        <v>20472</v>
      </c>
      <c r="BC26" s="379"/>
      <c r="BD26" s="356">
        <v>29.13</v>
      </c>
      <c r="BE26" s="356">
        <v>146.38</v>
      </c>
      <c r="BF26" s="356">
        <v>201.75</v>
      </c>
      <c r="BG26" s="356">
        <v>79.84</v>
      </c>
      <c r="BH26" s="356">
        <v>820.82</v>
      </c>
      <c r="BI26" s="178">
        <v>336.87</v>
      </c>
      <c r="BJ26" s="178">
        <v>273.75</v>
      </c>
      <c r="BK26" s="178">
        <v>1162.46</v>
      </c>
      <c r="BL26" s="178">
        <v>506.01</v>
      </c>
      <c r="BM26" s="178">
        <v>63.12</v>
      </c>
    </row>
    <row r="27" spans="1:65">
      <c r="A27" s="90" t="s">
        <v>71</v>
      </c>
      <c r="B27" s="150"/>
      <c r="C27" s="175">
        <v>19095</v>
      </c>
      <c r="D27" s="176">
        <v>4333</v>
      </c>
      <c r="E27" s="175">
        <v>13766</v>
      </c>
      <c r="F27" s="177">
        <v>252</v>
      </c>
      <c r="G27" s="178">
        <v>20236</v>
      </c>
      <c r="H27" s="177">
        <v>2512</v>
      </c>
      <c r="I27" s="178">
        <v>31998</v>
      </c>
      <c r="J27" s="177">
        <v>14586</v>
      </c>
      <c r="K27" s="178">
        <v>25151</v>
      </c>
      <c r="L27" s="179">
        <v>5640</v>
      </c>
      <c r="M27" s="178">
        <v>24212</v>
      </c>
      <c r="N27" s="177">
        <v>7940</v>
      </c>
      <c r="O27" s="178">
        <v>31509</v>
      </c>
      <c r="P27" s="177">
        <v>17247</v>
      </c>
      <c r="Q27" s="178">
        <v>31736</v>
      </c>
      <c r="R27" s="177">
        <v>16241</v>
      </c>
      <c r="S27" s="178">
        <v>25841</v>
      </c>
      <c r="T27" s="177">
        <v>9334</v>
      </c>
      <c r="U27" s="178">
        <v>40538</v>
      </c>
      <c r="V27" s="177">
        <v>25753</v>
      </c>
      <c r="W27" s="178">
        <v>24076</v>
      </c>
      <c r="X27" s="177">
        <v>8129</v>
      </c>
      <c r="Y27" s="178">
        <v>23130</v>
      </c>
      <c r="Z27" s="177">
        <v>3430</v>
      </c>
      <c r="AA27" s="261"/>
      <c r="AB27" s="178">
        <v>22113</v>
      </c>
      <c r="AC27" s="177">
        <v>5031</v>
      </c>
      <c r="AD27" s="178">
        <v>14695</v>
      </c>
      <c r="AE27" s="177">
        <v>180</v>
      </c>
      <c r="AF27" s="178">
        <v>26399</v>
      </c>
      <c r="AG27" s="177">
        <v>3455</v>
      </c>
      <c r="AH27" s="178">
        <v>27956</v>
      </c>
      <c r="AI27" s="177">
        <v>9057</v>
      </c>
      <c r="AJ27" s="178">
        <v>21426</v>
      </c>
      <c r="AK27" s="177">
        <v>5869</v>
      </c>
      <c r="AL27" s="178">
        <v>25533</v>
      </c>
      <c r="AM27" s="177">
        <v>9433</v>
      </c>
      <c r="AN27" s="178">
        <v>41824</v>
      </c>
      <c r="AO27" s="177">
        <v>18422</v>
      </c>
      <c r="AP27" s="178">
        <v>34198</v>
      </c>
      <c r="AQ27" s="177">
        <v>15614</v>
      </c>
      <c r="AR27" s="178">
        <v>34539</v>
      </c>
      <c r="AS27" s="177">
        <v>22352</v>
      </c>
      <c r="AT27" s="178">
        <v>146680</v>
      </c>
      <c r="AU27" s="177">
        <v>134707</v>
      </c>
      <c r="AV27" s="178">
        <v>20489</v>
      </c>
      <c r="AW27" s="177">
        <v>8426</v>
      </c>
      <c r="AX27" s="178">
        <v>17299</v>
      </c>
      <c r="AY27" s="177">
        <v>1075</v>
      </c>
      <c r="AZ27" s="261"/>
      <c r="BA27" s="178">
        <v>30174</v>
      </c>
      <c r="BB27" s="177">
        <v>15027</v>
      </c>
      <c r="BC27" s="379"/>
      <c r="BD27" s="356">
        <v>153.44999999999999</v>
      </c>
      <c r="BE27" s="356">
        <v>184.05</v>
      </c>
      <c r="BF27" s="356">
        <v>71.13</v>
      </c>
      <c r="BG27" s="356">
        <v>392.18</v>
      </c>
      <c r="BH27" s="356">
        <v>376.66</v>
      </c>
      <c r="BI27" s="178">
        <v>306.43</v>
      </c>
      <c r="BJ27" s="178">
        <v>366.22</v>
      </c>
      <c r="BK27" s="178">
        <v>682.83</v>
      </c>
      <c r="BL27" s="178">
        <v>250.1</v>
      </c>
      <c r="BM27" s="178">
        <v>106.88</v>
      </c>
    </row>
    <row r="28" spans="1:65">
      <c r="A28" s="90" t="s">
        <v>72</v>
      </c>
      <c r="B28" s="150"/>
      <c r="C28" s="175">
        <v>1620417</v>
      </c>
      <c r="D28" s="176">
        <v>1466932</v>
      </c>
      <c r="E28" s="175">
        <v>613088</v>
      </c>
      <c r="F28" s="177">
        <v>568304</v>
      </c>
      <c r="G28" s="178">
        <v>1674962</v>
      </c>
      <c r="H28" s="177">
        <v>1544911</v>
      </c>
      <c r="I28" s="178">
        <v>1342677</v>
      </c>
      <c r="J28" s="177">
        <v>1174950</v>
      </c>
      <c r="K28" s="178">
        <v>844963</v>
      </c>
      <c r="L28" s="179">
        <v>711142</v>
      </c>
      <c r="M28" s="178">
        <v>992588</v>
      </c>
      <c r="N28" s="177">
        <v>862167</v>
      </c>
      <c r="O28" s="178">
        <v>2729420</v>
      </c>
      <c r="P28" s="177">
        <v>2459624</v>
      </c>
      <c r="Q28" s="178">
        <v>3049263</v>
      </c>
      <c r="R28" s="177">
        <v>2890554</v>
      </c>
      <c r="S28" s="178">
        <v>2515715</v>
      </c>
      <c r="T28" s="177">
        <v>2381845</v>
      </c>
      <c r="U28" s="178">
        <v>3373093</v>
      </c>
      <c r="V28" s="177">
        <v>3096579</v>
      </c>
      <c r="W28" s="178">
        <v>968299</v>
      </c>
      <c r="X28" s="177">
        <v>801047</v>
      </c>
      <c r="Y28" s="178">
        <v>658841</v>
      </c>
      <c r="Z28" s="177">
        <v>498712</v>
      </c>
      <c r="AA28" s="261"/>
      <c r="AB28" s="178">
        <v>1832989</v>
      </c>
      <c r="AC28" s="177">
        <v>1630471</v>
      </c>
      <c r="AD28" s="178">
        <v>858777</v>
      </c>
      <c r="AE28" s="177">
        <v>716107</v>
      </c>
      <c r="AF28" s="178">
        <v>2134649</v>
      </c>
      <c r="AG28" s="177">
        <v>1779086</v>
      </c>
      <c r="AH28" s="178">
        <v>1453127</v>
      </c>
      <c r="AI28" s="177">
        <v>1306275</v>
      </c>
      <c r="AJ28" s="178">
        <v>696265</v>
      </c>
      <c r="AK28" s="177">
        <v>564007</v>
      </c>
      <c r="AL28" s="178">
        <v>850917</v>
      </c>
      <c r="AM28" s="177">
        <v>744798</v>
      </c>
      <c r="AN28" s="178">
        <v>2734886</v>
      </c>
      <c r="AO28" s="177">
        <v>2489348</v>
      </c>
      <c r="AP28" s="178">
        <v>3723395</v>
      </c>
      <c r="AQ28" s="177">
        <v>3447098</v>
      </c>
      <c r="AR28" s="178">
        <v>3117344</v>
      </c>
      <c r="AS28" s="177">
        <v>2888148</v>
      </c>
      <c r="AT28" s="178">
        <v>3627660</v>
      </c>
      <c r="AU28" s="177">
        <v>3359446</v>
      </c>
      <c r="AV28" s="178">
        <v>1185585</v>
      </c>
      <c r="AW28" s="177">
        <v>1001488</v>
      </c>
      <c r="AX28" s="178">
        <v>817110</v>
      </c>
      <c r="AY28" s="177">
        <v>730013</v>
      </c>
      <c r="AZ28" s="261"/>
      <c r="BA28" s="178">
        <v>1614872</v>
      </c>
      <c r="BB28" s="177">
        <v>1412420</v>
      </c>
      <c r="BC28" s="379">
        <v>8111.18</v>
      </c>
      <c r="BD28" s="356">
        <v>64185.23</v>
      </c>
      <c r="BE28" s="356">
        <v>36844</v>
      </c>
      <c r="BF28" s="356">
        <v>20530.37</v>
      </c>
      <c r="BG28" s="356">
        <v>23675.55</v>
      </c>
      <c r="BH28" s="356">
        <v>66166.600000000006</v>
      </c>
      <c r="BI28" s="178">
        <v>85398.080000000002</v>
      </c>
      <c r="BJ28" s="178">
        <v>73706.600000000006</v>
      </c>
      <c r="BK28" s="178">
        <v>85332.81</v>
      </c>
      <c r="BL28" s="178">
        <v>33853.449999999997</v>
      </c>
      <c r="BM28" s="178">
        <v>21318.75</v>
      </c>
    </row>
    <row r="29" spans="1:65" ht="13.5" thickBot="1">
      <c r="A29" s="90" t="s">
        <v>73</v>
      </c>
      <c r="B29" s="150"/>
      <c r="C29" s="182">
        <v>42092</v>
      </c>
      <c r="D29" s="183">
        <v>38247</v>
      </c>
      <c r="E29" s="175">
        <v>31276</v>
      </c>
      <c r="F29" s="177">
        <v>30072</v>
      </c>
      <c r="G29" s="178">
        <v>9516</v>
      </c>
      <c r="H29" s="177">
        <v>60</v>
      </c>
      <c r="I29" s="178">
        <v>26002</v>
      </c>
      <c r="J29" s="177">
        <v>21203</v>
      </c>
      <c r="K29" s="178">
        <v>25343</v>
      </c>
      <c r="L29" s="179">
        <v>20576</v>
      </c>
      <c r="M29" s="178">
        <v>32138</v>
      </c>
      <c r="N29" s="177">
        <v>27444</v>
      </c>
      <c r="O29" s="178">
        <v>97092</v>
      </c>
      <c r="P29" s="177">
        <v>90629</v>
      </c>
      <c r="Q29" s="178">
        <v>101667</v>
      </c>
      <c r="R29" s="177">
        <v>96827</v>
      </c>
      <c r="S29" s="178">
        <v>28184</v>
      </c>
      <c r="T29" s="177">
        <v>23485</v>
      </c>
      <c r="U29" s="178">
        <v>46624</v>
      </c>
      <c r="V29" s="177">
        <v>41855</v>
      </c>
      <c r="W29" s="178">
        <v>87709</v>
      </c>
      <c r="X29" s="177">
        <v>82429</v>
      </c>
      <c r="Y29" s="178">
        <v>24477</v>
      </c>
      <c r="Z29" s="177">
        <v>20197</v>
      </c>
      <c r="AA29" s="261"/>
      <c r="AB29" s="178">
        <v>99177</v>
      </c>
      <c r="AC29" s="177">
        <v>93342</v>
      </c>
      <c r="AD29" s="178">
        <v>7621</v>
      </c>
      <c r="AE29" s="177">
        <v>7558</v>
      </c>
      <c r="AF29" s="178">
        <v>21071</v>
      </c>
      <c r="AG29" s="177">
        <v>11927</v>
      </c>
      <c r="AH29" s="178">
        <v>43733</v>
      </c>
      <c r="AI29" s="177">
        <v>36372</v>
      </c>
      <c r="AJ29" s="178">
        <v>23548</v>
      </c>
      <c r="AK29" s="177">
        <v>18821</v>
      </c>
      <c r="AL29" s="178">
        <v>27803</v>
      </c>
      <c r="AM29" s="177">
        <v>23342</v>
      </c>
      <c r="AN29" s="178">
        <v>92499</v>
      </c>
      <c r="AO29" s="177">
        <v>85900</v>
      </c>
      <c r="AP29" s="178">
        <v>36009</v>
      </c>
      <c r="AQ29" s="177">
        <v>31542</v>
      </c>
      <c r="AR29" s="178">
        <v>240881</v>
      </c>
      <c r="AS29" s="177">
        <v>235793</v>
      </c>
      <c r="AT29" s="178">
        <v>69631</v>
      </c>
      <c r="AU29" s="177">
        <v>62660</v>
      </c>
      <c r="AV29" s="178">
        <v>28495</v>
      </c>
      <c r="AW29" s="177">
        <v>23778</v>
      </c>
      <c r="AX29" s="178">
        <v>69165</v>
      </c>
      <c r="AY29" s="177">
        <v>59026</v>
      </c>
      <c r="AZ29" s="261"/>
      <c r="BA29" s="178">
        <v>42203</v>
      </c>
      <c r="BB29" s="177">
        <v>35728</v>
      </c>
      <c r="BC29" s="379">
        <v>451.61</v>
      </c>
      <c r="BD29" s="356">
        <v>904.02</v>
      </c>
      <c r="BE29" s="356">
        <v>627.88</v>
      </c>
      <c r="BF29" s="356">
        <v>1044.0899999999999</v>
      </c>
      <c r="BG29" s="356">
        <v>482.89</v>
      </c>
      <c r="BH29" s="356">
        <v>3314.57</v>
      </c>
      <c r="BI29" s="178">
        <v>2294.2399999999998</v>
      </c>
      <c r="BJ29" s="178">
        <v>676.2</v>
      </c>
      <c r="BK29" s="178">
        <v>5974.84</v>
      </c>
      <c r="BL29" s="178">
        <v>651.37</v>
      </c>
      <c r="BM29" s="178">
        <v>1504.89</v>
      </c>
    </row>
    <row r="30" spans="1:65" ht="13.5" thickBot="1">
      <c r="A30" s="91" t="s">
        <v>74</v>
      </c>
      <c r="B30" s="155"/>
      <c r="C30" s="184">
        <f>SUM(C20:C29)</f>
        <v>14624617</v>
      </c>
      <c r="D30" s="185">
        <f t="shared" ref="D30:Z30" si="10">SUM(D20:D29)</f>
        <v>12726698</v>
      </c>
      <c r="E30" s="184">
        <f>SUM(E20:E29)</f>
        <v>6047197</v>
      </c>
      <c r="F30" s="185">
        <f t="shared" si="10"/>
        <v>5263285</v>
      </c>
      <c r="G30" s="186">
        <f>SUM(G20:G29)</f>
        <v>20311305</v>
      </c>
      <c r="H30" s="185">
        <f t="shared" si="10"/>
        <v>17955389</v>
      </c>
      <c r="I30" s="186">
        <f>SUM(I20:I29)</f>
        <v>16066324</v>
      </c>
      <c r="J30" s="185">
        <f t="shared" si="10"/>
        <v>13923301</v>
      </c>
      <c r="K30" s="186">
        <f>SUM(K20:K29)</f>
        <v>19113987</v>
      </c>
      <c r="L30" s="185">
        <f t="shared" si="10"/>
        <v>16959729</v>
      </c>
      <c r="M30" s="184">
        <f>SUM(M20:M29)</f>
        <v>18632358</v>
      </c>
      <c r="N30" s="185">
        <f>SUM(N20:N29)</f>
        <v>16704023</v>
      </c>
      <c r="O30" s="184">
        <f>SUM(O20:O29)</f>
        <v>26790663</v>
      </c>
      <c r="P30" s="187">
        <f t="shared" si="10"/>
        <v>24361514</v>
      </c>
      <c r="Q30" s="184">
        <f>SUM(Q20:Q29)</f>
        <v>22102355</v>
      </c>
      <c r="R30" s="187">
        <f t="shared" si="10"/>
        <v>20207971</v>
      </c>
      <c r="S30" s="184">
        <f>SUM(S20:S29)</f>
        <v>21935912</v>
      </c>
      <c r="T30" s="185">
        <f t="shared" si="10"/>
        <v>19971405</v>
      </c>
      <c r="U30" s="184">
        <f>SUM(U20:U29)</f>
        <v>27577240</v>
      </c>
      <c r="V30" s="185">
        <f t="shared" si="10"/>
        <v>25319509</v>
      </c>
      <c r="W30" s="184">
        <f>SUM(W20:W29)</f>
        <v>19254299</v>
      </c>
      <c r="X30" s="185">
        <f t="shared" si="10"/>
        <v>17342600</v>
      </c>
      <c r="Y30" s="184">
        <f>SUM(Y20:Y29)</f>
        <v>14753625</v>
      </c>
      <c r="Z30" s="185">
        <f t="shared" si="10"/>
        <v>13097392</v>
      </c>
      <c r="AA30" s="261"/>
      <c r="AB30" s="184">
        <f>SUM(AB20:AB29)</f>
        <v>11747270</v>
      </c>
      <c r="AC30" s="185">
        <f t="shared" ref="AC30" si="11">SUM(AC20:AC29)</f>
        <v>10147842</v>
      </c>
      <c r="AD30" s="184">
        <f t="shared" ref="AD30:AY30" si="12">SUM(AD20:AD29)</f>
        <v>10328422</v>
      </c>
      <c r="AE30" s="185">
        <f t="shared" si="12"/>
        <v>9091858</v>
      </c>
      <c r="AF30" s="184">
        <f t="shared" si="12"/>
        <v>21769134</v>
      </c>
      <c r="AG30" s="185">
        <f t="shared" si="12"/>
        <v>18957656</v>
      </c>
      <c r="AH30" s="184">
        <f t="shared" si="12"/>
        <v>20790820</v>
      </c>
      <c r="AI30" s="185">
        <f t="shared" si="12"/>
        <v>18224060</v>
      </c>
      <c r="AJ30" s="184">
        <f t="shared" si="12"/>
        <v>17584060</v>
      </c>
      <c r="AK30" s="185">
        <f t="shared" si="12"/>
        <v>15622424</v>
      </c>
      <c r="AL30" s="184">
        <f t="shared" si="12"/>
        <v>20360571</v>
      </c>
      <c r="AM30" s="185">
        <f t="shared" si="12"/>
        <v>18345638</v>
      </c>
      <c r="AN30" s="184">
        <f t="shared" si="12"/>
        <v>25934608</v>
      </c>
      <c r="AO30" s="185">
        <f t="shared" si="12"/>
        <v>23494005</v>
      </c>
      <c r="AP30" s="184">
        <f t="shared" si="12"/>
        <v>27523409</v>
      </c>
      <c r="AQ30" s="185">
        <f t="shared" si="12"/>
        <v>25569648</v>
      </c>
      <c r="AR30" s="184">
        <f t="shared" si="12"/>
        <v>27595157</v>
      </c>
      <c r="AS30" s="185">
        <f t="shared" si="12"/>
        <v>25520817</v>
      </c>
      <c r="AT30" s="184">
        <f t="shared" si="12"/>
        <v>26595027</v>
      </c>
      <c r="AU30" s="185">
        <f t="shared" si="12"/>
        <v>24005948</v>
      </c>
      <c r="AV30" s="184">
        <f t="shared" si="12"/>
        <v>18911616</v>
      </c>
      <c r="AW30" s="185">
        <f t="shared" si="12"/>
        <v>17003707</v>
      </c>
      <c r="AX30" s="184">
        <f t="shared" si="12"/>
        <v>17024377</v>
      </c>
      <c r="AY30" s="185">
        <f t="shared" si="12"/>
        <v>15272220</v>
      </c>
      <c r="AZ30" s="261"/>
      <c r="BA30" s="184">
        <f t="shared" ref="BA30:BB30" si="13">SUM(BA20:BA29)</f>
        <v>15685344</v>
      </c>
      <c r="BB30" s="185">
        <f t="shared" si="13"/>
        <v>13705155</v>
      </c>
      <c r="BC30" s="345">
        <v>12122.48</v>
      </c>
      <c r="BD30" s="357">
        <v>569042.92000000004</v>
      </c>
      <c r="BE30" s="357">
        <v>341473.25999999995</v>
      </c>
      <c r="BF30" s="357">
        <v>447172.11000000004</v>
      </c>
      <c r="BG30" s="357">
        <v>407950.10000000003</v>
      </c>
      <c r="BH30" s="357">
        <f t="shared" ref="BH30:BM30" si="14">SUM(BH20:BH29)</f>
        <v>567211.56999999995</v>
      </c>
      <c r="BI30" s="184">
        <f t="shared" si="14"/>
        <v>514600.39999999997</v>
      </c>
      <c r="BJ30" s="184">
        <f t="shared" si="14"/>
        <v>518342.00999999995</v>
      </c>
      <c r="BK30" s="184">
        <f t="shared" si="14"/>
        <v>524024.56000000006</v>
      </c>
      <c r="BL30" s="184">
        <f t="shared" si="14"/>
        <v>445824.11000000004</v>
      </c>
      <c r="BM30" s="184">
        <f t="shared" si="14"/>
        <v>277733.78000000003</v>
      </c>
    </row>
    <row r="31" spans="1:65">
      <c r="A31" s="84"/>
      <c r="B31" s="150"/>
      <c r="C31" s="157"/>
      <c r="D31" s="158"/>
      <c r="E31" s="159"/>
      <c r="F31" s="161"/>
      <c r="G31" s="162"/>
      <c r="H31" s="161"/>
      <c r="I31" s="162"/>
      <c r="J31" s="161"/>
      <c r="K31" s="162"/>
      <c r="L31" s="163"/>
      <c r="M31" s="162"/>
      <c r="N31" s="161"/>
      <c r="O31" s="162"/>
      <c r="P31" s="161"/>
      <c r="Q31" s="162"/>
      <c r="R31" s="161"/>
      <c r="S31" s="162"/>
      <c r="T31" s="161"/>
      <c r="U31" s="162"/>
      <c r="V31" s="161"/>
      <c r="W31" s="162"/>
      <c r="X31" s="161"/>
      <c r="Y31" s="162"/>
      <c r="Z31" s="161"/>
      <c r="AA31" s="261"/>
      <c r="AB31" s="162"/>
      <c r="AC31" s="161"/>
      <c r="AD31" s="162"/>
      <c r="AE31" s="161"/>
      <c r="AF31" s="162"/>
      <c r="AG31" s="161"/>
      <c r="AH31" s="162"/>
      <c r="AI31" s="161"/>
      <c r="AJ31" s="162"/>
      <c r="AK31" s="161"/>
      <c r="AL31" s="162"/>
      <c r="AM31" s="161"/>
      <c r="AN31" s="162"/>
      <c r="AO31" s="161"/>
      <c r="AP31" s="162"/>
      <c r="AQ31" s="161"/>
      <c r="AR31" s="162"/>
      <c r="AS31" s="161"/>
      <c r="AT31" s="162"/>
      <c r="AU31" s="161"/>
      <c r="AV31" s="162"/>
      <c r="AW31" s="161"/>
      <c r="AX31" s="162"/>
      <c r="AY31" s="161"/>
      <c r="AZ31" s="261"/>
      <c r="BA31" s="162"/>
      <c r="BB31" s="161"/>
      <c r="BC31" s="377"/>
      <c r="BD31" s="353"/>
      <c r="BE31" s="353"/>
      <c r="BF31" s="353"/>
      <c r="BG31" s="353"/>
      <c r="BH31" s="353"/>
      <c r="BI31" s="162"/>
      <c r="BJ31" s="162"/>
      <c r="BK31" s="162"/>
      <c r="BL31" s="162"/>
      <c r="BM31" s="162"/>
    </row>
    <row r="32" spans="1:65">
      <c r="A32" s="92" t="s">
        <v>99</v>
      </c>
      <c r="B32" s="267"/>
      <c r="C32" s="265"/>
      <c r="D32" s="266"/>
      <c r="E32" s="265"/>
      <c r="F32" s="268"/>
      <c r="G32" s="269"/>
      <c r="H32" s="270"/>
      <c r="I32" s="271"/>
      <c r="J32" s="270"/>
      <c r="K32" s="271"/>
      <c r="L32" s="272"/>
      <c r="M32" s="271"/>
      <c r="N32" s="270"/>
      <c r="O32" s="271"/>
      <c r="P32" s="270"/>
      <c r="Q32" s="269">
        <v>0</v>
      </c>
      <c r="R32" s="268">
        <v>0</v>
      </c>
      <c r="S32" s="269">
        <v>0</v>
      </c>
      <c r="T32" s="268">
        <v>0</v>
      </c>
      <c r="U32" s="269">
        <v>0</v>
      </c>
      <c r="V32" s="268">
        <v>0</v>
      </c>
      <c r="W32" s="269">
        <v>0</v>
      </c>
      <c r="X32" s="268">
        <v>0</v>
      </c>
      <c r="Y32" s="269">
        <v>0</v>
      </c>
      <c r="Z32" s="268">
        <v>0</v>
      </c>
      <c r="AA32" s="261"/>
      <c r="AB32" s="269">
        <v>0</v>
      </c>
      <c r="AC32" s="268">
        <v>0</v>
      </c>
      <c r="AD32" s="269">
        <v>0</v>
      </c>
      <c r="AE32" s="268">
        <v>0</v>
      </c>
      <c r="AF32" s="269"/>
      <c r="AG32" s="268"/>
      <c r="AH32" s="269"/>
      <c r="AI32" s="268"/>
      <c r="AJ32" s="269"/>
      <c r="AK32" s="268"/>
      <c r="AL32" s="269"/>
      <c r="AM32" s="268"/>
      <c r="AN32" s="269"/>
      <c r="AO32" s="268"/>
      <c r="AP32" s="269"/>
      <c r="AQ32" s="268"/>
      <c r="AR32" s="269"/>
      <c r="AS32" s="268"/>
      <c r="AT32" s="269"/>
      <c r="AU32" s="268"/>
      <c r="AV32" s="269"/>
      <c r="AW32" s="268"/>
      <c r="AX32" s="269"/>
      <c r="AY32" s="268"/>
      <c r="AZ32" s="261"/>
      <c r="BA32" s="269"/>
      <c r="BB32" s="268"/>
      <c r="BC32" s="380"/>
      <c r="BD32" s="370"/>
      <c r="BE32" s="370"/>
      <c r="BF32" s="370"/>
      <c r="BG32" s="358">
        <v>62</v>
      </c>
      <c r="BH32" s="358">
        <v>666.38</v>
      </c>
      <c r="BI32" s="358">
        <v>627.77</v>
      </c>
      <c r="BJ32" s="358">
        <v>618.11</v>
      </c>
      <c r="BK32" s="358">
        <v>879.15</v>
      </c>
      <c r="BL32" s="358">
        <v>69.319999999999993</v>
      </c>
      <c r="BM32" s="358">
        <v>440.14</v>
      </c>
    </row>
    <row r="33" spans="1:65">
      <c r="A33" s="92" t="s">
        <v>75</v>
      </c>
      <c r="B33" s="150"/>
      <c r="C33" s="188">
        <v>351137</v>
      </c>
      <c r="D33" s="189">
        <v>340047</v>
      </c>
      <c r="E33" s="188">
        <v>187580</v>
      </c>
      <c r="F33" s="190">
        <v>173435</v>
      </c>
      <c r="G33" s="191">
        <v>480375</v>
      </c>
      <c r="H33" s="190">
        <v>460272</v>
      </c>
      <c r="I33" s="191">
        <v>448715</v>
      </c>
      <c r="J33" s="190">
        <v>424771</v>
      </c>
      <c r="K33" s="191">
        <v>528832</v>
      </c>
      <c r="L33" s="192">
        <v>509924</v>
      </c>
      <c r="M33" s="191">
        <v>548661</v>
      </c>
      <c r="N33" s="190">
        <v>542045</v>
      </c>
      <c r="O33" s="191">
        <v>806960</v>
      </c>
      <c r="P33" s="190">
        <v>769754</v>
      </c>
      <c r="Q33" s="191">
        <v>739891</v>
      </c>
      <c r="R33" s="190">
        <v>717713</v>
      </c>
      <c r="S33" s="191">
        <v>801993</v>
      </c>
      <c r="T33" s="190">
        <v>779873</v>
      </c>
      <c r="U33" s="191">
        <v>674939</v>
      </c>
      <c r="V33" s="190">
        <v>645210</v>
      </c>
      <c r="W33" s="191">
        <v>537072</v>
      </c>
      <c r="X33" s="190">
        <v>514997</v>
      </c>
      <c r="Y33" s="191">
        <v>508558</v>
      </c>
      <c r="Z33" s="190">
        <v>495871</v>
      </c>
      <c r="AA33" s="261"/>
      <c r="AB33" s="191">
        <v>334419</v>
      </c>
      <c r="AC33" s="190">
        <v>318423</v>
      </c>
      <c r="AD33" s="191">
        <v>229587</v>
      </c>
      <c r="AE33" s="190">
        <v>217076</v>
      </c>
      <c r="AF33" s="191">
        <v>547463</v>
      </c>
      <c r="AG33" s="190">
        <v>499835</v>
      </c>
      <c r="AH33" s="191">
        <v>560320</v>
      </c>
      <c r="AI33" s="190">
        <v>524985</v>
      </c>
      <c r="AJ33" s="191">
        <v>524229</v>
      </c>
      <c r="AK33" s="190">
        <v>485955</v>
      </c>
      <c r="AL33" s="191">
        <v>655654</v>
      </c>
      <c r="AM33" s="190">
        <v>633003</v>
      </c>
      <c r="AN33" s="191">
        <v>805724</v>
      </c>
      <c r="AO33" s="190">
        <v>774847</v>
      </c>
      <c r="AP33" s="191">
        <v>910608</v>
      </c>
      <c r="AQ33" s="190">
        <v>880071</v>
      </c>
      <c r="AR33" s="191">
        <v>907100</v>
      </c>
      <c r="AS33" s="190">
        <v>898312</v>
      </c>
      <c r="AT33" s="191">
        <v>639131</v>
      </c>
      <c r="AU33" s="190">
        <v>607378</v>
      </c>
      <c r="AV33" s="191">
        <v>572414</v>
      </c>
      <c r="AW33" s="190">
        <v>543884</v>
      </c>
      <c r="AX33" s="191">
        <v>441066</v>
      </c>
      <c r="AY33" s="190">
        <v>416018</v>
      </c>
      <c r="AZ33" s="261"/>
      <c r="BA33" s="191">
        <v>350449</v>
      </c>
      <c r="BB33" s="190">
        <v>328282</v>
      </c>
      <c r="BC33" s="381"/>
      <c r="BD33" s="358">
        <v>4492.6000000000004</v>
      </c>
      <c r="BE33" s="358">
        <v>1034.83</v>
      </c>
      <c r="BF33" s="358">
        <v>1423.32</v>
      </c>
      <c r="BG33" s="358">
        <v>1147.01</v>
      </c>
      <c r="BH33" s="358">
        <v>2352.4</v>
      </c>
      <c r="BI33" s="191">
        <v>1080.96</v>
      </c>
      <c r="BJ33" s="191">
        <v>1859.01</v>
      </c>
      <c r="BK33" s="191">
        <v>2509.36</v>
      </c>
      <c r="BL33" s="191">
        <v>971.75</v>
      </c>
      <c r="BM33" s="191">
        <v>908.99</v>
      </c>
    </row>
    <row r="34" spans="1:65">
      <c r="A34" s="92" t="s">
        <v>76</v>
      </c>
      <c r="B34" s="150"/>
      <c r="C34" s="188">
        <v>76153</v>
      </c>
      <c r="D34" s="189">
        <v>56212</v>
      </c>
      <c r="E34" s="188">
        <v>14055</v>
      </c>
      <c r="F34" s="190">
        <v>9555</v>
      </c>
      <c r="G34" s="191">
        <v>53069</v>
      </c>
      <c r="H34" s="190">
        <v>48247</v>
      </c>
      <c r="I34" s="191">
        <v>64245</v>
      </c>
      <c r="J34" s="190">
        <v>45650</v>
      </c>
      <c r="K34" s="191">
        <v>59067</v>
      </c>
      <c r="L34" s="192">
        <v>53725</v>
      </c>
      <c r="M34" s="191">
        <v>51133</v>
      </c>
      <c r="N34" s="190">
        <v>44363</v>
      </c>
      <c r="O34" s="191">
        <v>145157</v>
      </c>
      <c r="P34" s="190">
        <v>125731</v>
      </c>
      <c r="Q34" s="191">
        <v>70507</v>
      </c>
      <c r="R34" s="190">
        <v>65537</v>
      </c>
      <c r="S34" s="191">
        <v>78701</v>
      </c>
      <c r="T34" s="190">
        <v>72517</v>
      </c>
      <c r="U34" s="191">
        <v>159943</v>
      </c>
      <c r="V34" s="190">
        <v>123745</v>
      </c>
      <c r="W34" s="191">
        <v>58279</v>
      </c>
      <c r="X34" s="190">
        <v>54018</v>
      </c>
      <c r="Y34" s="191">
        <v>48012</v>
      </c>
      <c r="Z34" s="190">
        <v>43685</v>
      </c>
      <c r="AA34" s="261"/>
      <c r="AB34" s="191">
        <v>66858</v>
      </c>
      <c r="AC34" s="190">
        <v>42405</v>
      </c>
      <c r="AD34" s="191">
        <v>31601</v>
      </c>
      <c r="AE34" s="190">
        <v>27101</v>
      </c>
      <c r="AF34" s="191">
        <v>43781</v>
      </c>
      <c r="AG34" s="190">
        <v>38577</v>
      </c>
      <c r="AH34" s="191">
        <v>75979</v>
      </c>
      <c r="AI34" s="190">
        <v>54529</v>
      </c>
      <c r="AJ34" s="191">
        <v>50671</v>
      </c>
      <c r="AK34" s="190">
        <v>42467</v>
      </c>
      <c r="AL34" s="191">
        <v>73159</v>
      </c>
      <c r="AM34" s="190">
        <v>68343</v>
      </c>
      <c r="AN34" s="191">
        <v>166036</v>
      </c>
      <c r="AO34" s="190">
        <v>150205</v>
      </c>
      <c r="AP34" s="191">
        <v>100630</v>
      </c>
      <c r="AQ34" s="190">
        <v>88376</v>
      </c>
      <c r="AR34" s="191">
        <v>92443</v>
      </c>
      <c r="AS34" s="190">
        <v>85620</v>
      </c>
      <c r="AT34" s="191">
        <v>149976</v>
      </c>
      <c r="AU34" s="190">
        <v>123915</v>
      </c>
      <c r="AV34" s="191">
        <v>60481</v>
      </c>
      <c r="AW34" s="190">
        <v>53338</v>
      </c>
      <c r="AX34" s="191">
        <v>47936</v>
      </c>
      <c r="AY34" s="190">
        <v>41720</v>
      </c>
      <c r="AZ34" s="261"/>
      <c r="BA34" s="191">
        <v>81714</v>
      </c>
      <c r="BB34" s="190">
        <v>58435</v>
      </c>
      <c r="BC34" s="381"/>
      <c r="BD34" s="358">
        <v>1423.73</v>
      </c>
      <c r="BE34" s="358">
        <v>1245.21</v>
      </c>
      <c r="BF34" s="358">
        <v>1626.4</v>
      </c>
      <c r="BG34" s="358">
        <v>1696.32</v>
      </c>
      <c r="BH34" s="358">
        <v>3843.44</v>
      </c>
      <c r="BI34" s="191">
        <v>2363.0700000000002</v>
      </c>
      <c r="BJ34" s="191">
        <v>2148.4899999999998</v>
      </c>
      <c r="BK34" s="191">
        <v>3506.41</v>
      </c>
      <c r="BL34" s="191">
        <v>743.29</v>
      </c>
      <c r="BM34" s="191">
        <v>1486.48</v>
      </c>
    </row>
    <row r="35" spans="1:65">
      <c r="A35" s="92" t="s">
        <v>77</v>
      </c>
      <c r="B35" s="150"/>
      <c r="C35" s="188">
        <v>471068</v>
      </c>
      <c r="D35" s="189">
        <v>432973</v>
      </c>
      <c r="E35" s="188">
        <v>133319</v>
      </c>
      <c r="F35" s="190">
        <v>128518</v>
      </c>
      <c r="G35" s="191">
        <v>506552</v>
      </c>
      <c r="H35" s="190">
        <v>452911</v>
      </c>
      <c r="I35" s="191">
        <v>417817</v>
      </c>
      <c r="J35" s="190">
        <v>378398</v>
      </c>
      <c r="K35" s="191">
        <v>473434</v>
      </c>
      <c r="L35" s="192">
        <v>421760</v>
      </c>
      <c r="M35" s="191">
        <v>512830</v>
      </c>
      <c r="N35" s="190">
        <v>479636</v>
      </c>
      <c r="O35" s="191">
        <v>758219</v>
      </c>
      <c r="P35" s="190">
        <v>704135</v>
      </c>
      <c r="Q35" s="191">
        <v>767506</v>
      </c>
      <c r="R35" s="190">
        <v>726241</v>
      </c>
      <c r="S35" s="191">
        <v>776819</v>
      </c>
      <c r="T35" s="190">
        <v>735231</v>
      </c>
      <c r="U35" s="191">
        <v>622480</v>
      </c>
      <c r="V35" s="190">
        <v>575949</v>
      </c>
      <c r="W35" s="191">
        <v>539774</v>
      </c>
      <c r="X35" s="190">
        <v>510370</v>
      </c>
      <c r="Y35" s="191">
        <v>326026</v>
      </c>
      <c r="Z35" s="190">
        <v>311127</v>
      </c>
      <c r="AA35" s="261"/>
      <c r="AB35" s="191">
        <v>277595</v>
      </c>
      <c r="AC35" s="190">
        <v>243351</v>
      </c>
      <c r="AD35" s="191">
        <v>142622</v>
      </c>
      <c r="AE35" s="190">
        <v>134188</v>
      </c>
      <c r="AF35" s="191">
        <v>346977</v>
      </c>
      <c r="AG35" s="190">
        <v>310397</v>
      </c>
      <c r="AH35" s="191">
        <v>352630</v>
      </c>
      <c r="AI35" s="190">
        <v>325927</v>
      </c>
      <c r="AJ35" s="191">
        <v>411863</v>
      </c>
      <c r="AK35" s="190">
        <v>366874</v>
      </c>
      <c r="AL35" s="191">
        <v>531374</v>
      </c>
      <c r="AM35" s="190">
        <v>490990</v>
      </c>
      <c r="AN35" s="191">
        <v>759940</v>
      </c>
      <c r="AO35" s="190">
        <v>713190</v>
      </c>
      <c r="AP35" s="191">
        <v>856192</v>
      </c>
      <c r="AQ35" s="190">
        <v>827853</v>
      </c>
      <c r="AR35" s="191">
        <v>881464</v>
      </c>
      <c r="AS35" s="190">
        <v>859517</v>
      </c>
      <c r="AT35" s="191">
        <v>597744</v>
      </c>
      <c r="AU35" s="190">
        <v>570955</v>
      </c>
      <c r="AV35" s="191">
        <v>479094</v>
      </c>
      <c r="AW35" s="190">
        <v>464965</v>
      </c>
      <c r="AX35" s="191">
        <v>329393</v>
      </c>
      <c r="AY35" s="190">
        <v>314417</v>
      </c>
      <c r="AZ35" s="261"/>
      <c r="BA35" s="191">
        <v>296531</v>
      </c>
      <c r="BB35" s="190">
        <v>263823</v>
      </c>
      <c r="BC35" s="381"/>
      <c r="BD35" s="358">
        <v>10056.620000000001</v>
      </c>
      <c r="BE35" s="358">
        <v>7081.75</v>
      </c>
      <c r="BF35" s="358">
        <v>9359.11</v>
      </c>
      <c r="BG35" s="358">
        <v>11947.43</v>
      </c>
      <c r="BH35" s="358">
        <v>15421.1</v>
      </c>
      <c r="BI35" s="191">
        <v>16844.86</v>
      </c>
      <c r="BJ35" s="191">
        <v>16504.89</v>
      </c>
      <c r="BK35" s="191">
        <v>13012.09</v>
      </c>
      <c r="BL35" s="191">
        <v>10210.75</v>
      </c>
      <c r="BM35" s="191">
        <v>7191.25</v>
      </c>
    </row>
    <row r="36" spans="1:65">
      <c r="A36" s="92" t="s">
        <v>78</v>
      </c>
      <c r="B36" s="150"/>
      <c r="C36" s="188">
        <v>0</v>
      </c>
      <c r="D36" s="189">
        <v>0</v>
      </c>
      <c r="E36" s="188">
        <v>0</v>
      </c>
      <c r="F36" s="193">
        <v>0</v>
      </c>
      <c r="G36" s="194">
        <v>0</v>
      </c>
      <c r="H36" s="195">
        <v>0</v>
      </c>
      <c r="I36" s="196">
        <v>0</v>
      </c>
      <c r="J36" s="193">
        <v>0</v>
      </c>
      <c r="K36" s="194">
        <v>0</v>
      </c>
      <c r="L36" s="197">
        <v>0</v>
      </c>
      <c r="M36" s="194">
        <v>0</v>
      </c>
      <c r="N36" s="193">
        <v>0</v>
      </c>
      <c r="O36" s="191"/>
      <c r="P36" s="190"/>
      <c r="Q36" s="191"/>
      <c r="R36" s="190"/>
      <c r="S36" s="191"/>
      <c r="T36" s="190"/>
      <c r="U36" s="191">
        <v>1530</v>
      </c>
      <c r="V36" s="190">
        <v>1530</v>
      </c>
      <c r="W36" s="191"/>
      <c r="X36" s="190"/>
      <c r="Y36" s="191"/>
      <c r="Z36" s="190"/>
      <c r="AA36" s="261"/>
      <c r="AB36" s="191"/>
      <c r="AC36" s="190"/>
      <c r="AD36" s="191"/>
      <c r="AE36" s="190"/>
      <c r="AF36" s="191"/>
      <c r="AG36" s="190"/>
      <c r="AH36" s="191"/>
      <c r="AI36" s="190"/>
      <c r="AJ36" s="191"/>
      <c r="AK36" s="190"/>
      <c r="AL36" s="191"/>
      <c r="AM36" s="190"/>
      <c r="AN36" s="191"/>
      <c r="AO36" s="190"/>
      <c r="AP36" s="191"/>
      <c r="AQ36" s="190"/>
      <c r="AR36" s="191"/>
      <c r="AS36" s="190"/>
      <c r="AT36" s="191">
        <v>1180</v>
      </c>
      <c r="AU36" s="190">
        <v>1180</v>
      </c>
      <c r="AV36" s="191"/>
      <c r="AW36" s="190"/>
      <c r="AX36" s="191"/>
      <c r="AY36" s="190"/>
      <c r="AZ36" s="261"/>
      <c r="BA36" s="191"/>
      <c r="BB36" s="190"/>
      <c r="BC36" s="381"/>
      <c r="BD36" s="358"/>
      <c r="BE36" s="358"/>
      <c r="BF36" s="358"/>
      <c r="BG36" s="358"/>
      <c r="BH36" s="358"/>
      <c r="BI36" s="191"/>
      <c r="BJ36" s="191">
        <v>12.15</v>
      </c>
      <c r="BK36" s="191">
        <v>50.14</v>
      </c>
      <c r="BL36" s="191">
        <v>5.4</v>
      </c>
      <c r="BM36" s="191"/>
    </row>
    <row r="37" spans="1:65">
      <c r="A37" s="92" t="s">
        <v>79</v>
      </c>
      <c r="B37" s="150"/>
      <c r="C37" s="188">
        <v>152001</v>
      </c>
      <c r="D37" s="189">
        <v>118058</v>
      </c>
      <c r="E37" s="188">
        <v>102266</v>
      </c>
      <c r="F37" s="190">
        <v>99937</v>
      </c>
      <c r="G37" s="191">
        <v>135688</v>
      </c>
      <c r="H37" s="190">
        <v>123376</v>
      </c>
      <c r="I37" s="191">
        <v>131527</v>
      </c>
      <c r="J37" s="190">
        <v>121554</v>
      </c>
      <c r="K37" s="191">
        <v>147460</v>
      </c>
      <c r="L37" s="192">
        <v>120448</v>
      </c>
      <c r="M37" s="191">
        <v>134049</v>
      </c>
      <c r="N37" s="190">
        <v>133902</v>
      </c>
      <c r="O37" s="191">
        <v>232520</v>
      </c>
      <c r="P37" s="190">
        <v>199138</v>
      </c>
      <c r="Q37" s="191">
        <v>183887</v>
      </c>
      <c r="R37" s="190">
        <v>183562</v>
      </c>
      <c r="S37" s="191">
        <v>198630</v>
      </c>
      <c r="T37" s="190">
        <v>198302</v>
      </c>
      <c r="U37" s="191">
        <v>227275</v>
      </c>
      <c r="V37" s="190">
        <v>190721</v>
      </c>
      <c r="W37" s="191">
        <v>157813</v>
      </c>
      <c r="X37" s="190">
        <v>155934</v>
      </c>
      <c r="Y37" s="191">
        <v>102483</v>
      </c>
      <c r="Z37" s="190">
        <v>102413</v>
      </c>
      <c r="AA37" s="261"/>
      <c r="AB37" s="191">
        <v>138610</v>
      </c>
      <c r="AC37" s="190">
        <v>92465</v>
      </c>
      <c r="AD37" s="191">
        <v>111904</v>
      </c>
      <c r="AE37" s="190">
        <v>108750</v>
      </c>
      <c r="AF37" s="191">
        <v>108476</v>
      </c>
      <c r="AG37" s="190">
        <v>108326</v>
      </c>
      <c r="AH37" s="191">
        <v>157350</v>
      </c>
      <c r="AI37" s="190">
        <v>139005</v>
      </c>
      <c r="AJ37" s="191">
        <v>150245</v>
      </c>
      <c r="AK37" s="190">
        <v>137602</v>
      </c>
      <c r="AL37" s="191">
        <v>157539</v>
      </c>
      <c r="AM37" s="190">
        <v>156193</v>
      </c>
      <c r="AN37" s="191">
        <v>249526</v>
      </c>
      <c r="AO37" s="190">
        <v>206868</v>
      </c>
      <c r="AP37" s="191">
        <v>203246</v>
      </c>
      <c r="AQ37" s="190">
        <v>201783</v>
      </c>
      <c r="AR37" s="191">
        <v>211065</v>
      </c>
      <c r="AS37" s="190">
        <v>210369</v>
      </c>
      <c r="AT37" s="191">
        <v>238206</v>
      </c>
      <c r="AU37" s="190">
        <v>186018</v>
      </c>
      <c r="AV37" s="191">
        <v>150976</v>
      </c>
      <c r="AW37" s="190">
        <v>147966</v>
      </c>
      <c r="AX37" s="191">
        <v>120634</v>
      </c>
      <c r="AY37" s="190">
        <v>119940</v>
      </c>
      <c r="AZ37" s="261"/>
      <c r="BA37" s="191">
        <v>177555</v>
      </c>
      <c r="BB37" s="190">
        <v>108471</v>
      </c>
      <c r="BC37" s="381"/>
      <c r="BD37" s="358">
        <v>14900.28</v>
      </c>
      <c r="BE37" s="358">
        <v>11438.62</v>
      </c>
      <c r="BF37" s="358">
        <v>15156.17</v>
      </c>
      <c r="BG37" s="358">
        <v>18057.5</v>
      </c>
      <c r="BH37" s="358">
        <v>21660.560000000001</v>
      </c>
      <c r="BI37" s="191">
        <v>21791.84</v>
      </c>
      <c r="BJ37" s="191">
        <v>21138.54</v>
      </c>
      <c r="BK37" s="191">
        <v>16050.19</v>
      </c>
      <c r="BL37" s="191">
        <v>16138.37</v>
      </c>
      <c r="BM37" s="191">
        <v>11475.12</v>
      </c>
    </row>
    <row r="38" spans="1:65" ht="13.5" thickBot="1">
      <c r="A38" s="92" t="s">
        <v>80</v>
      </c>
      <c r="B38" s="150"/>
      <c r="C38" s="198">
        <v>1645247</v>
      </c>
      <c r="D38" s="199">
        <v>1390858</v>
      </c>
      <c r="E38" s="188">
        <v>774142</v>
      </c>
      <c r="F38" s="190">
        <v>620905</v>
      </c>
      <c r="G38" s="191">
        <v>2762559</v>
      </c>
      <c r="H38" s="190">
        <v>2490212</v>
      </c>
      <c r="I38" s="191">
        <v>2176876</v>
      </c>
      <c r="J38" s="190">
        <v>1907412</v>
      </c>
      <c r="K38" s="191">
        <v>2544337</v>
      </c>
      <c r="L38" s="192">
        <v>2236440</v>
      </c>
      <c r="M38" s="191">
        <v>2591176</v>
      </c>
      <c r="N38" s="190">
        <v>2299062</v>
      </c>
      <c r="O38" s="191">
        <v>3535718</v>
      </c>
      <c r="P38" s="190">
        <v>3226821</v>
      </c>
      <c r="Q38" s="191">
        <v>3362281</v>
      </c>
      <c r="R38" s="190">
        <v>3101885</v>
      </c>
      <c r="S38" s="191">
        <v>3267984</v>
      </c>
      <c r="T38" s="190">
        <v>2883968</v>
      </c>
      <c r="U38" s="191">
        <v>2980327</v>
      </c>
      <c r="V38" s="190">
        <v>2675530</v>
      </c>
      <c r="W38" s="191">
        <v>2774720</v>
      </c>
      <c r="X38" s="190">
        <v>2477789</v>
      </c>
      <c r="Y38" s="191">
        <v>1844181</v>
      </c>
      <c r="Z38" s="190">
        <v>1626522</v>
      </c>
      <c r="AA38" s="261"/>
      <c r="AB38" s="191">
        <v>1259450</v>
      </c>
      <c r="AC38" s="190">
        <v>977855</v>
      </c>
      <c r="AD38" s="191">
        <v>1033531</v>
      </c>
      <c r="AE38" s="190">
        <v>964152</v>
      </c>
      <c r="AF38" s="191">
        <v>2253078</v>
      </c>
      <c r="AG38" s="190">
        <v>1857725</v>
      </c>
      <c r="AH38" s="191">
        <v>2245659</v>
      </c>
      <c r="AI38" s="190">
        <v>1955357</v>
      </c>
      <c r="AJ38" s="191">
        <v>2446108</v>
      </c>
      <c r="AK38" s="190">
        <v>2108776</v>
      </c>
      <c r="AL38" s="191">
        <v>2888539</v>
      </c>
      <c r="AM38" s="190">
        <v>2604106</v>
      </c>
      <c r="AN38" s="191">
        <v>3812275</v>
      </c>
      <c r="AO38" s="190">
        <v>3499329</v>
      </c>
      <c r="AP38" s="191">
        <v>3547869</v>
      </c>
      <c r="AQ38" s="190">
        <v>3266371</v>
      </c>
      <c r="AR38" s="191">
        <v>3763035</v>
      </c>
      <c r="AS38" s="190">
        <v>3440393</v>
      </c>
      <c r="AT38" s="191">
        <v>3840290</v>
      </c>
      <c r="AU38" s="190">
        <v>3454669</v>
      </c>
      <c r="AV38" s="191">
        <v>2435838</v>
      </c>
      <c r="AW38" s="190">
        <v>2144296</v>
      </c>
      <c r="AX38" s="191">
        <v>1778265</v>
      </c>
      <c r="AY38" s="190">
        <v>1504871</v>
      </c>
      <c r="AZ38" s="261"/>
      <c r="BA38" s="191">
        <v>1905530</v>
      </c>
      <c r="BB38" s="190">
        <v>1565621</v>
      </c>
      <c r="BC38" s="381">
        <v>1416.71</v>
      </c>
      <c r="BD38" s="358">
        <v>47887.34</v>
      </c>
      <c r="BE38" s="358">
        <v>33560.54</v>
      </c>
      <c r="BF38" s="358">
        <v>47879.839999999997</v>
      </c>
      <c r="BG38" s="358">
        <v>58131.92</v>
      </c>
      <c r="BH38" s="358">
        <v>72306.3</v>
      </c>
      <c r="BI38" s="191">
        <v>58177.01</v>
      </c>
      <c r="BJ38" s="191">
        <v>64065.83</v>
      </c>
      <c r="BK38" s="191">
        <v>59593.120000000003</v>
      </c>
      <c r="BL38" s="191">
        <v>42854.07</v>
      </c>
      <c r="BM38" s="191">
        <v>33437.699999999997</v>
      </c>
    </row>
    <row r="39" spans="1:65" ht="13.5" thickBot="1">
      <c r="A39" s="93" t="s">
        <v>81</v>
      </c>
      <c r="B39" s="155"/>
      <c r="C39" s="200">
        <f>SUM(C33:C38)</f>
        <v>2695606</v>
      </c>
      <c r="D39" s="201">
        <f t="shared" ref="D39:Z39" si="15">SUM(D33:D38)</f>
        <v>2338148</v>
      </c>
      <c r="E39" s="200">
        <f>SUM(E33:E38)</f>
        <v>1211362</v>
      </c>
      <c r="F39" s="201">
        <f t="shared" si="15"/>
        <v>1032350</v>
      </c>
      <c r="G39" s="202">
        <f>SUM(G33:G38)</f>
        <v>3938243</v>
      </c>
      <c r="H39" s="201">
        <f t="shared" si="15"/>
        <v>3575018</v>
      </c>
      <c r="I39" s="202">
        <f>SUM(I33:I38)</f>
        <v>3239180</v>
      </c>
      <c r="J39" s="201">
        <f t="shared" si="15"/>
        <v>2877785</v>
      </c>
      <c r="K39" s="202">
        <f>SUM(K33:K38)</f>
        <v>3753130</v>
      </c>
      <c r="L39" s="201">
        <f t="shared" si="15"/>
        <v>3342297</v>
      </c>
      <c r="M39" s="200">
        <f>SUM(M33:M38)</f>
        <v>3837849</v>
      </c>
      <c r="N39" s="201">
        <f t="shared" si="15"/>
        <v>3499008</v>
      </c>
      <c r="O39" s="200">
        <f>SUM(O33:O38)</f>
        <v>5478574</v>
      </c>
      <c r="P39" s="203">
        <f t="shared" si="15"/>
        <v>5025579</v>
      </c>
      <c r="Q39" s="200">
        <f t="shared" ref="Q39:W39" si="16">SUM(Q32:Q38)</f>
        <v>5124072</v>
      </c>
      <c r="R39" s="203">
        <f t="shared" si="16"/>
        <v>4794938</v>
      </c>
      <c r="S39" s="200">
        <f t="shared" si="16"/>
        <v>5124127</v>
      </c>
      <c r="T39" s="201">
        <f t="shared" si="16"/>
        <v>4669891</v>
      </c>
      <c r="U39" s="200">
        <f t="shared" si="16"/>
        <v>4666494</v>
      </c>
      <c r="V39" s="201">
        <f t="shared" si="16"/>
        <v>4212685</v>
      </c>
      <c r="W39" s="200">
        <f t="shared" si="16"/>
        <v>4067658</v>
      </c>
      <c r="X39" s="201">
        <f t="shared" si="15"/>
        <v>3713108</v>
      </c>
      <c r="Y39" s="200">
        <f>SUM(Y32:Y38)</f>
        <v>2829260</v>
      </c>
      <c r="Z39" s="201">
        <f t="shared" si="15"/>
        <v>2579618</v>
      </c>
      <c r="AA39" s="261"/>
      <c r="AB39" s="200">
        <f>SUM(AB32:AB38)</f>
        <v>2076932</v>
      </c>
      <c r="AC39" s="201">
        <f t="shared" ref="AC39" si="17">SUM(AC33:AC38)</f>
        <v>1674499</v>
      </c>
      <c r="AD39" s="200">
        <f t="shared" ref="AD39:AY39" si="18">SUM(AD32:AD38)</f>
        <v>1549245</v>
      </c>
      <c r="AE39" s="201">
        <f t="shared" si="18"/>
        <v>1451267</v>
      </c>
      <c r="AF39" s="200">
        <f t="shared" si="18"/>
        <v>3299775</v>
      </c>
      <c r="AG39" s="201">
        <f t="shared" si="18"/>
        <v>2814860</v>
      </c>
      <c r="AH39" s="200">
        <f t="shared" si="18"/>
        <v>3391938</v>
      </c>
      <c r="AI39" s="201">
        <f t="shared" si="18"/>
        <v>2999803</v>
      </c>
      <c r="AJ39" s="200">
        <f t="shared" si="18"/>
        <v>3583116</v>
      </c>
      <c r="AK39" s="201">
        <f t="shared" si="18"/>
        <v>3141674</v>
      </c>
      <c r="AL39" s="200">
        <f t="shared" si="18"/>
        <v>4306265</v>
      </c>
      <c r="AM39" s="201">
        <f t="shared" si="18"/>
        <v>3952635</v>
      </c>
      <c r="AN39" s="200">
        <f t="shared" si="18"/>
        <v>5793501</v>
      </c>
      <c r="AO39" s="201">
        <f t="shared" si="18"/>
        <v>5344439</v>
      </c>
      <c r="AP39" s="200">
        <f t="shared" si="18"/>
        <v>5618545</v>
      </c>
      <c r="AQ39" s="201">
        <f t="shared" si="18"/>
        <v>5264454</v>
      </c>
      <c r="AR39" s="200">
        <f t="shared" si="18"/>
        <v>5855107</v>
      </c>
      <c r="AS39" s="201">
        <f t="shared" si="18"/>
        <v>5494211</v>
      </c>
      <c r="AT39" s="200">
        <f t="shared" si="18"/>
        <v>5466527</v>
      </c>
      <c r="AU39" s="201">
        <f t="shared" si="18"/>
        <v>4944115</v>
      </c>
      <c r="AV39" s="200">
        <f t="shared" si="18"/>
        <v>3698803</v>
      </c>
      <c r="AW39" s="201">
        <f t="shared" si="18"/>
        <v>3354449</v>
      </c>
      <c r="AX39" s="200">
        <f t="shared" si="18"/>
        <v>2717294</v>
      </c>
      <c r="AY39" s="201">
        <f t="shared" si="18"/>
        <v>2396966</v>
      </c>
      <c r="AZ39" s="261"/>
      <c r="BA39" s="200">
        <f t="shared" ref="BA39:BB39" si="19">SUM(BA32:BA38)</f>
        <v>2811779</v>
      </c>
      <c r="BB39" s="201">
        <f t="shared" si="19"/>
        <v>2324632</v>
      </c>
      <c r="BC39" s="346">
        <v>1416.71</v>
      </c>
      <c r="BD39" s="359">
        <v>78760.570000000007</v>
      </c>
      <c r="BE39" s="359">
        <v>54360.950000000004</v>
      </c>
      <c r="BF39" s="359">
        <v>75444.84</v>
      </c>
      <c r="BG39" s="359">
        <v>90980.18</v>
      </c>
      <c r="BH39" s="359">
        <f t="shared" ref="BH39:BM39" si="20">SUM(BH32:BH38)</f>
        <v>116250.18000000001</v>
      </c>
      <c r="BI39" s="200">
        <f t="shared" si="20"/>
        <v>100885.51000000001</v>
      </c>
      <c r="BJ39" s="200">
        <f t="shared" si="20"/>
        <v>106347.02</v>
      </c>
      <c r="BK39" s="200">
        <f t="shared" si="20"/>
        <v>95600.46</v>
      </c>
      <c r="BL39" s="200">
        <f t="shared" si="20"/>
        <v>70992.95</v>
      </c>
      <c r="BM39" s="200">
        <f t="shared" si="20"/>
        <v>54939.68</v>
      </c>
    </row>
    <row r="40" spans="1:65">
      <c r="A40" s="84"/>
      <c r="B40" s="150"/>
      <c r="C40" s="157"/>
      <c r="D40" s="158"/>
      <c r="E40" s="159"/>
      <c r="F40" s="161"/>
      <c r="G40" s="162"/>
      <c r="H40" s="161"/>
      <c r="I40" s="162"/>
      <c r="J40" s="161"/>
      <c r="K40" s="162"/>
      <c r="L40" s="163"/>
      <c r="M40" s="162"/>
      <c r="N40" s="161"/>
      <c r="O40" s="162"/>
      <c r="P40" s="161"/>
      <c r="Q40" s="162"/>
      <c r="R40" s="161"/>
      <c r="S40" s="162"/>
      <c r="T40" s="161"/>
      <c r="U40" s="162"/>
      <c r="V40" s="161"/>
      <c r="W40" s="162"/>
      <c r="X40" s="161"/>
      <c r="Y40" s="162"/>
      <c r="Z40" s="161"/>
      <c r="AA40" s="261"/>
      <c r="AB40" s="162"/>
      <c r="AC40" s="161"/>
      <c r="AD40" s="162"/>
      <c r="AE40" s="161"/>
      <c r="AF40" s="162"/>
      <c r="AG40" s="161"/>
      <c r="AH40" s="162"/>
      <c r="AI40" s="161"/>
      <c r="AJ40" s="162"/>
      <c r="AK40" s="161"/>
      <c r="AL40" s="162"/>
      <c r="AM40" s="161"/>
      <c r="AN40" s="162"/>
      <c r="AO40" s="161"/>
      <c r="AP40" s="162"/>
      <c r="AQ40" s="161"/>
      <c r="AR40" s="162"/>
      <c r="AS40" s="161"/>
      <c r="AT40" s="162"/>
      <c r="AU40" s="161"/>
      <c r="AV40" s="162"/>
      <c r="AW40" s="161"/>
      <c r="AX40" s="162"/>
      <c r="AY40" s="161"/>
      <c r="AZ40" s="261"/>
      <c r="BA40" s="162"/>
      <c r="BB40" s="161"/>
      <c r="BC40" s="377"/>
      <c r="BD40" s="353"/>
      <c r="BE40" s="353"/>
      <c r="BF40" s="353"/>
      <c r="BG40" s="353"/>
      <c r="BH40" s="353"/>
      <c r="BI40" s="162"/>
      <c r="BJ40" s="162"/>
      <c r="BK40" s="162"/>
      <c r="BL40" s="162"/>
      <c r="BM40" s="162"/>
    </row>
    <row r="41" spans="1:65">
      <c r="A41" s="94" t="s">
        <v>82</v>
      </c>
      <c r="B41" s="150"/>
      <c r="C41" s="204">
        <v>1435859</v>
      </c>
      <c r="D41" s="205">
        <v>1368039</v>
      </c>
      <c r="E41" s="204">
        <v>621722</v>
      </c>
      <c r="F41" s="206">
        <v>585804</v>
      </c>
      <c r="G41" s="207">
        <v>2728981</v>
      </c>
      <c r="H41" s="206">
        <v>2489742</v>
      </c>
      <c r="I41" s="207">
        <v>2182953</v>
      </c>
      <c r="J41" s="206">
        <v>2058512</v>
      </c>
      <c r="K41" s="207">
        <v>2205143</v>
      </c>
      <c r="L41" s="208">
        <v>2104947</v>
      </c>
      <c r="M41" s="207">
        <v>2557153</v>
      </c>
      <c r="N41" s="206">
        <v>2452564</v>
      </c>
      <c r="O41" s="207">
        <v>3703607</v>
      </c>
      <c r="P41" s="206">
        <v>3577731</v>
      </c>
      <c r="Q41" s="207">
        <v>3782398</v>
      </c>
      <c r="R41" s="206">
        <v>3657939</v>
      </c>
      <c r="S41" s="207">
        <v>3636127</v>
      </c>
      <c r="T41" s="206">
        <v>3455226</v>
      </c>
      <c r="U41" s="207">
        <v>3060065</v>
      </c>
      <c r="V41" s="206">
        <v>2906606</v>
      </c>
      <c r="W41" s="207">
        <v>2004255</v>
      </c>
      <c r="X41" s="206">
        <v>1855291</v>
      </c>
      <c r="Y41" s="207">
        <v>1910064</v>
      </c>
      <c r="Z41" s="206">
        <v>1772033</v>
      </c>
      <c r="AA41" s="261"/>
      <c r="AB41" s="207">
        <v>1472061</v>
      </c>
      <c r="AC41" s="206">
        <v>1395015</v>
      </c>
      <c r="AD41" s="207">
        <v>603358</v>
      </c>
      <c r="AE41" s="206">
        <v>578187</v>
      </c>
      <c r="AF41" s="207">
        <v>2906855</v>
      </c>
      <c r="AG41" s="206">
        <v>2669821</v>
      </c>
      <c r="AH41" s="207">
        <v>2270146</v>
      </c>
      <c r="AI41" s="206">
        <v>2147477</v>
      </c>
      <c r="AJ41" s="207">
        <v>2107360</v>
      </c>
      <c r="AK41" s="206">
        <v>1981317</v>
      </c>
      <c r="AL41" s="207">
        <v>2591014</v>
      </c>
      <c r="AM41" s="206">
        <v>2455649</v>
      </c>
      <c r="AN41" s="207">
        <v>3260797</v>
      </c>
      <c r="AO41" s="206">
        <v>3129097</v>
      </c>
      <c r="AP41" s="207">
        <v>3812234</v>
      </c>
      <c r="AQ41" s="206">
        <v>3684899</v>
      </c>
      <c r="AR41" s="207">
        <v>4274134</v>
      </c>
      <c r="AS41" s="206">
        <v>4064573</v>
      </c>
      <c r="AT41" s="207">
        <v>2601738</v>
      </c>
      <c r="AU41" s="206">
        <v>2457795</v>
      </c>
      <c r="AV41" s="207">
        <v>2295086</v>
      </c>
      <c r="AW41" s="206">
        <v>2185426</v>
      </c>
      <c r="AX41" s="207">
        <v>1472756</v>
      </c>
      <c r="AY41" s="206">
        <v>1385313</v>
      </c>
      <c r="AZ41" s="261"/>
      <c r="BA41" s="207">
        <v>1452949</v>
      </c>
      <c r="BB41" s="206">
        <v>1360285</v>
      </c>
      <c r="BC41" s="382">
        <v>929.76</v>
      </c>
      <c r="BD41" s="360">
        <v>66297.98</v>
      </c>
      <c r="BE41" s="360">
        <v>51105.58</v>
      </c>
      <c r="BF41" s="360">
        <v>52164.959999999999</v>
      </c>
      <c r="BG41" s="360">
        <v>49674.31</v>
      </c>
      <c r="BH41" s="360">
        <v>78467.11</v>
      </c>
      <c r="BI41" s="207">
        <v>90800.22</v>
      </c>
      <c r="BJ41" s="207">
        <v>80719.31</v>
      </c>
      <c r="BK41" s="207">
        <v>69904.03</v>
      </c>
      <c r="BL41" s="207">
        <v>72890.25</v>
      </c>
      <c r="BM41" s="207">
        <v>34640.49</v>
      </c>
    </row>
    <row r="42" spans="1:65">
      <c r="A42" s="94" t="s">
        <v>83</v>
      </c>
      <c r="B42" s="150"/>
      <c r="C42" s="204">
        <v>98157</v>
      </c>
      <c r="D42" s="205">
        <v>97297</v>
      </c>
      <c r="E42" s="204">
        <v>85262</v>
      </c>
      <c r="F42" s="206">
        <v>83588</v>
      </c>
      <c r="G42" s="207">
        <v>50237</v>
      </c>
      <c r="H42" s="206">
        <v>48867</v>
      </c>
      <c r="I42" s="207">
        <v>98492</v>
      </c>
      <c r="J42" s="206">
        <v>92208</v>
      </c>
      <c r="K42" s="207">
        <v>51955</v>
      </c>
      <c r="L42" s="208">
        <v>50917</v>
      </c>
      <c r="M42" s="207">
        <v>107243</v>
      </c>
      <c r="N42" s="206">
        <v>104921</v>
      </c>
      <c r="O42" s="207">
        <v>388053</v>
      </c>
      <c r="P42" s="206">
        <v>383202</v>
      </c>
      <c r="Q42" s="207">
        <v>479919</v>
      </c>
      <c r="R42" s="206">
        <v>476031</v>
      </c>
      <c r="S42" s="207">
        <v>311173</v>
      </c>
      <c r="T42" s="206">
        <v>301037</v>
      </c>
      <c r="U42" s="207">
        <v>950898</v>
      </c>
      <c r="V42" s="206">
        <v>942744</v>
      </c>
      <c r="W42" s="207">
        <v>148706</v>
      </c>
      <c r="X42" s="206">
        <v>144539</v>
      </c>
      <c r="Y42" s="207">
        <v>47888</v>
      </c>
      <c r="Z42" s="206">
        <v>45676</v>
      </c>
      <c r="AA42" s="261"/>
      <c r="AB42" s="207">
        <v>65074</v>
      </c>
      <c r="AC42" s="206">
        <v>53894</v>
      </c>
      <c r="AD42" s="207">
        <v>79816</v>
      </c>
      <c r="AE42" s="206">
        <v>77802</v>
      </c>
      <c r="AF42" s="207">
        <v>35553</v>
      </c>
      <c r="AG42" s="206">
        <v>34582</v>
      </c>
      <c r="AH42" s="207">
        <v>92160</v>
      </c>
      <c r="AI42" s="206">
        <v>91110</v>
      </c>
      <c r="AJ42" s="207">
        <v>51299</v>
      </c>
      <c r="AK42" s="206">
        <v>50026</v>
      </c>
      <c r="AL42" s="207">
        <v>122407</v>
      </c>
      <c r="AM42" s="206">
        <v>119734</v>
      </c>
      <c r="AN42" s="207">
        <v>254189</v>
      </c>
      <c r="AO42" s="206">
        <v>252594</v>
      </c>
      <c r="AP42" s="207">
        <v>667220</v>
      </c>
      <c r="AQ42" s="206">
        <v>662372</v>
      </c>
      <c r="AR42" s="207">
        <v>376940</v>
      </c>
      <c r="AS42" s="206">
        <v>356434</v>
      </c>
      <c r="AT42" s="207">
        <v>1035508</v>
      </c>
      <c r="AU42" s="206">
        <v>1032116</v>
      </c>
      <c r="AV42" s="207">
        <v>164353</v>
      </c>
      <c r="AW42" s="206">
        <v>161812</v>
      </c>
      <c r="AX42" s="207">
        <v>63858</v>
      </c>
      <c r="AY42" s="206">
        <v>63171</v>
      </c>
      <c r="AZ42" s="261"/>
      <c r="BA42" s="207">
        <v>138831</v>
      </c>
      <c r="BB42" s="206">
        <v>136129</v>
      </c>
      <c r="BC42" s="382">
        <v>10.94</v>
      </c>
      <c r="BD42" s="360">
        <v>3641.85</v>
      </c>
      <c r="BE42" s="360">
        <v>2423.4699999999998</v>
      </c>
      <c r="BF42" s="360">
        <v>3020.81</v>
      </c>
      <c r="BG42" s="360">
        <v>3227.97</v>
      </c>
      <c r="BH42" s="360">
        <v>11383.87</v>
      </c>
      <c r="BI42" s="207">
        <v>11862.46</v>
      </c>
      <c r="BJ42" s="207">
        <v>8758.41</v>
      </c>
      <c r="BK42" s="207">
        <v>19005.23</v>
      </c>
      <c r="BL42" s="207">
        <v>3165.57</v>
      </c>
      <c r="BM42" s="207">
        <v>1152.02</v>
      </c>
    </row>
    <row r="43" spans="1:65">
      <c r="A43" s="94" t="s">
        <v>84</v>
      </c>
      <c r="B43" s="150"/>
      <c r="C43" s="204">
        <v>190588</v>
      </c>
      <c r="D43" s="205">
        <v>182217</v>
      </c>
      <c r="E43" s="204">
        <v>253343</v>
      </c>
      <c r="F43" s="206">
        <v>249253</v>
      </c>
      <c r="G43" s="207">
        <v>148887</v>
      </c>
      <c r="H43" s="206">
        <v>144331</v>
      </c>
      <c r="I43" s="207">
        <v>-27473</v>
      </c>
      <c r="J43" s="206">
        <v>-29715</v>
      </c>
      <c r="K43" s="207">
        <v>287677</v>
      </c>
      <c r="L43" s="208">
        <v>285965</v>
      </c>
      <c r="M43" s="207">
        <v>262122</v>
      </c>
      <c r="N43" s="206">
        <v>258982</v>
      </c>
      <c r="O43" s="207">
        <v>380864</v>
      </c>
      <c r="P43" s="206">
        <v>377610</v>
      </c>
      <c r="Q43" s="207">
        <v>475314</v>
      </c>
      <c r="R43" s="206">
        <v>471729</v>
      </c>
      <c r="S43" s="207">
        <v>432236</v>
      </c>
      <c r="T43" s="206">
        <v>427832</v>
      </c>
      <c r="U43" s="207">
        <v>420423</v>
      </c>
      <c r="V43" s="206">
        <v>401892</v>
      </c>
      <c r="W43" s="207">
        <v>223486</v>
      </c>
      <c r="X43" s="206">
        <v>219859</v>
      </c>
      <c r="Y43" s="207">
        <v>166519</v>
      </c>
      <c r="Z43" s="206">
        <v>164866</v>
      </c>
      <c r="AA43" s="261"/>
      <c r="AB43" s="207">
        <v>65250</v>
      </c>
      <c r="AC43" s="206">
        <v>62868</v>
      </c>
      <c r="AD43" s="207">
        <v>231682</v>
      </c>
      <c r="AE43" s="206">
        <v>228947</v>
      </c>
      <c r="AF43" s="207">
        <v>180399</v>
      </c>
      <c r="AG43" s="206">
        <v>178060</v>
      </c>
      <c r="AH43" s="207">
        <v>200378</v>
      </c>
      <c r="AI43" s="206">
        <v>197618</v>
      </c>
      <c r="AJ43" s="207">
        <v>143158</v>
      </c>
      <c r="AK43" s="206">
        <v>141058</v>
      </c>
      <c r="AL43" s="207">
        <v>336043</v>
      </c>
      <c r="AM43" s="206">
        <v>331500</v>
      </c>
      <c r="AN43" s="207">
        <v>434097</v>
      </c>
      <c r="AO43" s="206">
        <v>431677</v>
      </c>
      <c r="AP43" s="207">
        <v>432147</v>
      </c>
      <c r="AQ43" s="206">
        <v>429760</v>
      </c>
      <c r="AR43" s="207">
        <v>458435</v>
      </c>
      <c r="AS43" s="206">
        <v>452822</v>
      </c>
      <c r="AT43" s="207">
        <v>365017</v>
      </c>
      <c r="AU43" s="206">
        <v>357293</v>
      </c>
      <c r="AV43" s="207">
        <v>219146</v>
      </c>
      <c r="AW43" s="206">
        <v>216008</v>
      </c>
      <c r="AX43" s="207">
        <v>135578</v>
      </c>
      <c r="AY43" s="206">
        <v>132520</v>
      </c>
      <c r="AZ43" s="261"/>
      <c r="BA43" s="207">
        <v>156527</v>
      </c>
      <c r="BB43" s="206">
        <v>152394</v>
      </c>
      <c r="BC43" s="382"/>
      <c r="BD43" s="360">
        <v>4448.38</v>
      </c>
      <c r="BE43" s="360">
        <v>1993.8</v>
      </c>
      <c r="BF43" s="360">
        <v>2540.5100000000002</v>
      </c>
      <c r="BG43" s="360">
        <v>13536.81</v>
      </c>
      <c r="BH43" s="360">
        <v>17908.82</v>
      </c>
      <c r="BI43" s="207">
        <v>5380.16</v>
      </c>
      <c r="BJ43" s="207">
        <v>17066.009999999998</v>
      </c>
      <c r="BK43" s="207">
        <v>5677.1</v>
      </c>
      <c r="BL43" s="207">
        <v>3061.82</v>
      </c>
      <c r="BM43" s="207">
        <v>1961.15</v>
      </c>
    </row>
    <row r="44" spans="1:65">
      <c r="A44" s="94" t="s">
        <v>85</v>
      </c>
      <c r="B44" s="150"/>
      <c r="C44" s="204">
        <v>88734</v>
      </c>
      <c r="D44" s="205">
        <v>79229</v>
      </c>
      <c r="E44" s="204">
        <v>31979</v>
      </c>
      <c r="F44" s="206">
        <v>31271</v>
      </c>
      <c r="G44" s="207">
        <v>42563</v>
      </c>
      <c r="H44" s="206">
        <v>42227</v>
      </c>
      <c r="I44" s="207">
        <v>58756</v>
      </c>
      <c r="J44" s="206">
        <v>52443</v>
      </c>
      <c r="K44" s="207">
        <v>72100</v>
      </c>
      <c r="L44" s="208">
        <v>66524</v>
      </c>
      <c r="M44" s="207">
        <v>101145</v>
      </c>
      <c r="N44" s="206">
        <v>98374</v>
      </c>
      <c r="O44" s="207">
        <v>192218</v>
      </c>
      <c r="P44" s="206">
        <v>191207</v>
      </c>
      <c r="Q44" s="207">
        <v>103002</v>
      </c>
      <c r="R44" s="206">
        <v>99402</v>
      </c>
      <c r="S44" s="207">
        <v>126326</v>
      </c>
      <c r="T44" s="206">
        <v>119151</v>
      </c>
      <c r="U44" s="207">
        <v>177234</v>
      </c>
      <c r="V44" s="206">
        <v>173176</v>
      </c>
      <c r="W44" s="207">
        <v>103788</v>
      </c>
      <c r="X44" s="206">
        <v>99020</v>
      </c>
      <c r="Y44" s="207">
        <v>39407</v>
      </c>
      <c r="Z44" s="206">
        <v>37228</v>
      </c>
      <c r="AA44" s="261"/>
      <c r="AB44" s="207">
        <v>70366</v>
      </c>
      <c r="AC44" s="206">
        <v>68835</v>
      </c>
      <c r="AD44" s="207">
        <v>37494</v>
      </c>
      <c r="AE44" s="206">
        <v>36984</v>
      </c>
      <c r="AF44" s="207">
        <v>54900</v>
      </c>
      <c r="AG44" s="206">
        <v>54682</v>
      </c>
      <c r="AH44" s="207">
        <v>43038</v>
      </c>
      <c r="AI44" s="206">
        <v>42660</v>
      </c>
      <c r="AJ44" s="207">
        <v>39176</v>
      </c>
      <c r="AK44" s="206">
        <v>38317</v>
      </c>
      <c r="AL44" s="207">
        <v>63343</v>
      </c>
      <c r="AM44" s="206">
        <v>60974</v>
      </c>
      <c r="AN44" s="207">
        <v>113960</v>
      </c>
      <c r="AO44" s="206">
        <v>106328</v>
      </c>
      <c r="AP44" s="207">
        <v>132243</v>
      </c>
      <c r="AQ44" s="206">
        <v>131926</v>
      </c>
      <c r="AR44" s="207">
        <v>106103</v>
      </c>
      <c r="AS44" s="206">
        <v>106103</v>
      </c>
      <c r="AT44" s="207">
        <v>191949</v>
      </c>
      <c r="AU44" s="206">
        <v>189432</v>
      </c>
      <c r="AV44" s="207">
        <v>85419</v>
      </c>
      <c r="AW44" s="206">
        <v>84969</v>
      </c>
      <c r="AX44" s="207">
        <v>51869</v>
      </c>
      <c r="AY44" s="206">
        <v>51683</v>
      </c>
      <c r="AZ44" s="261"/>
      <c r="BA44" s="207">
        <v>131144</v>
      </c>
      <c r="BB44" s="206">
        <v>129999</v>
      </c>
      <c r="BC44" s="382">
        <v>105.37</v>
      </c>
      <c r="BD44" s="360">
        <v>3563.54</v>
      </c>
      <c r="BE44" s="360">
        <v>2137.16</v>
      </c>
      <c r="BF44" s="360">
        <v>2771.15</v>
      </c>
      <c r="BG44" s="360">
        <v>3908.88</v>
      </c>
      <c r="BH44" s="360">
        <v>5911.35</v>
      </c>
      <c r="BI44" s="207">
        <v>7574.53</v>
      </c>
      <c r="BJ44" s="207">
        <v>4450.97</v>
      </c>
      <c r="BK44" s="207">
        <v>5494.8</v>
      </c>
      <c r="BL44" s="207">
        <v>3581.29</v>
      </c>
      <c r="BM44" s="207">
        <v>2506.4499999999998</v>
      </c>
    </row>
    <row r="45" spans="1:65">
      <c r="A45" s="94" t="s">
        <v>86</v>
      </c>
      <c r="B45" s="150"/>
      <c r="C45" s="204">
        <v>27891</v>
      </c>
      <c r="D45" s="205">
        <v>26882</v>
      </c>
      <c r="E45" s="204">
        <v>23648</v>
      </c>
      <c r="F45" s="206">
        <v>23278</v>
      </c>
      <c r="G45" s="207">
        <v>18824</v>
      </c>
      <c r="H45" s="206">
        <v>17754</v>
      </c>
      <c r="I45" s="207">
        <v>50069</v>
      </c>
      <c r="J45" s="206">
        <v>49574</v>
      </c>
      <c r="K45" s="207">
        <v>37712</v>
      </c>
      <c r="L45" s="208">
        <v>37562</v>
      </c>
      <c r="M45" s="207">
        <v>14812</v>
      </c>
      <c r="N45" s="206">
        <v>14692</v>
      </c>
      <c r="O45" s="207">
        <v>74229</v>
      </c>
      <c r="P45" s="206">
        <v>72269</v>
      </c>
      <c r="Q45" s="207">
        <v>42917</v>
      </c>
      <c r="R45" s="206">
        <v>42857</v>
      </c>
      <c r="S45" s="207">
        <v>35589</v>
      </c>
      <c r="T45" s="206">
        <v>35469</v>
      </c>
      <c r="U45" s="207">
        <v>73763</v>
      </c>
      <c r="V45" s="206">
        <v>71124</v>
      </c>
      <c r="W45" s="207">
        <v>65972</v>
      </c>
      <c r="X45" s="206">
        <v>65792</v>
      </c>
      <c r="Y45" s="207">
        <v>33398</v>
      </c>
      <c r="Z45" s="206">
        <v>32678</v>
      </c>
      <c r="AA45" s="261"/>
      <c r="AB45" s="207">
        <v>23758</v>
      </c>
      <c r="AC45" s="206">
        <v>23044</v>
      </c>
      <c r="AD45" s="207">
        <v>37394</v>
      </c>
      <c r="AE45" s="206">
        <v>26459</v>
      </c>
      <c r="AF45" s="207">
        <v>22744</v>
      </c>
      <c r="AG45" s="206">
        <v>22644</v>
      </c>
      <c r="AH45" s="207">
        <v>13133</v>
      </c>
      <c r="AI45" s="206">
        <v>12550</v>
      </c>
      <c r="AJ45" s="207">
        <v>32741</v>
      </c>
      <c r="AK45" s="206">
        <v>32621</v>
      </c>
      <c r="AL45" s="207">
        <v>33784</v>
      </c>
      <c r="AM45" s="206">
        <v>32819</v>
      </c>
      <c r="AN45" s="207">
        <v>78455</v>
      </c>
      <c r="AO45" s="206">
        <v>77359</v>
      </c>
      <c r="AP45" s="207">
        <v>90056</v>
      </c>
      <c r="AQ45" s="206">
        <v>89656</v>
      </c>
      <c r="AR45" s="207">
        <v>39553</v>
      </c>
      <c r="AS45" s="206">
        <v>39553</v>
      </c>
      <c r="AT45" s="207">
        <v>97107</v>
      </c>
      <c r="AU45" s="206">
        <v>94851</v>
      </c>
      <c r="AV45" s="207">
        <v>31692</v>
      </c>
      <c r="AW45" s="206">
        <v>30732</v>
      </c>
      <c r="AX45" s="207">
        <v>19986</v>
      </c>
      <c r="AY45" s="206">
        <v>19686</v>
      </c>
      <c r="AZ45" s="261"/>
      <c r="BA45" s="207">
        <v>31265</v>
      </c>
      <c r="BB45" s="206">
        <v>27554</v>
      </c>
      <c r="BC45" s="382">
        <v>547.08000000000004</v>
      </c>
      <c r="BD45" s="360">
        <v>2325.3200000000002</v>
      </c>
      <c r="BE45" s="360">
        <v>1544.79</v>
      </c>
      <c r="BF45" s="360">
        <v>1706.03</v>
      </c>
      <c r="BG45" s="360">
        <v>1637.6</v>
      </c>
      <c r="BH45" s="360">
        <v>3350.27</v>
      </c>
      <c r="BI45" s="207">
        <v>2355.56</v>
      </c>
      <c r="BJ45" s="207">
        <v>2112.02</v>
      </c>
      <c r="BK45" s="207">
        <v>3115.96</v>
      </c>
      <c r="BL45" s="207">
        <v>1782.25</v>
      </c>
      <c r="BM45" s="207">
        <v>1246.42</v>
      </c>
    </row>
    <row r="46" spans="1:65">
      <c r="A46" s="94" t="s">
        <v>87</v>
      </c>
      <c r="B46" s="150"/>
      <c r="C46" s="204">
        <v>42795</v>
      </c>
      <c r="D46" s="205">
        <v>42501</v>
      </c>
      <c r="E46" s="204">
        <v>2920</v>
      </c>
      <c r="F46" s="206">
        <v>2920</v>
      </c>
      <c r="G46" s="209">
        <v>0</v>
      </c>
      <c r="H46" s="210">
        <v>0</v>
      </c>
      <c r="I46" s="209">
        <v>35240</v>
      </c>
      <c r="J46" s="206">
        <v>33360</v>
      </c>
      <c r="K46" s="207">
        <v>1873</v>
      </c>
      <c r="L46" s="208">
        <v>1873</v>
      </c>
      <c r="M46" s="207">
        <v>3192</v>
      </c>
      <c r="N46" s="206">
        <v>3192</v>
      </c>
      <c r="O46" s="207">
        <v>85442</v>
      </c>
      <c r="P46" s="206">
        <v>85442</v>
      </c>
      <c r="Q46" s="207"/>
      <c r="R46" s="206"/>
      <c r="S46" s="207"/>
      <c r="T46" s="206"/>
      <c r="U46" s="207">
        <v>111778</v>
      </c>
      <c r="V46" s="206">
        <v>111778</v>
      </c>
      <c r="W46" s="207">
        <v>8207</v>
      </c>
      <c r="X46" s="206">
        <v>8207</v>
      </c>
      <c r="Y46" s="207"/>
      <c r="Z46" s="206"/>
      <c r="AA46" s="261"/>
      <c r="AB46" s="207">
        <v>47737</v>
      </c>
      <c r="AC46" s="206">
        <v>47737</v>
      </c>
      <c r="AD46" s="207">
        <v>12679</v>
      </c>
      <c r="AE46" s="206">
        <v>12679</v>
      </c>
      <c r="AF46" s="207"/>
      <c r="AG46" s="206"/>
      <c r="AH46" s="207">
        <v>40913</v>
      </c>
      <c r="AI46" s="206">
        <v>40913</v>
      </c>
      <c r="AJ46" s="207"/>
      <c r="AK46" s="206"/>
      <c r="AL46" s="207"/>
      <c r="AM46" s="206"/>
      <c r="AN46" s="207">
        <v>61057</v>
      </c>
      <c r="AO46" s="206">
        <v>60961</v>
      </c>
      <c r="AP46" s="207">
        <v>16968</v>
      </c>
      <c r="AQ46" s="206">
        <v>15768</v>
      </c>
      <c r="AR46" s="207"/>
      <c r="AS46" s="206"/>
      <c r="AT46" s="207">
        <v>92168</v>
      </c>
      <c r="AU46" s="206">
        <v>91923</v>
      </c>
      <c r="AV46" s="207"/>
      <c r="AW46" s="206"/>
      <c r="AX46" s="207"/>
      <c r="AY46" s="206"/>
      <c r="AZ46" s="261"/>
      <c r="BA46" s="207">
        <v>58841</v>
      </c>
      <c r="BB46" s="206">
        <v>58841</v>
      </c>
      <c r="BC46" s="382"/>
      <c r="BD46" s="360">
        <v>270.23</v>
      </c>
      <c r="BE46" s="360">
        <v>862.05</v>
      </c>
      <c r="BF46" s="360">
        <v>19.2</v>
      </c>
      <c r="BG46" s="360">
        <v>7.7</v>
      </c>
      <c r="BH46" s="360">
        <v>968.85</v>
      </c>
      <c r="BI46" s="207">
        <v>24.72</v>
      </c>
      <c r="BJ46" s="207">
        <v>6.3</v>
      </c>
      <c r="BK46" s="207">
        <v>1050.49</v>
      </c>
      <c r="BL46" s="207"/>
      <c r="BM46" s="207">
        <v>9.1</v>
      </c>
    </row>
    <row r="47" spans="1:65" ht="13.5" thickBot="1">
      <c r="A47" s="94" t="s">
        <v>88</v>
      </c>
      <c r="B47" s="150"/>
      <c r="C47" s="211">
        <v>47902</v>
      </c>
      <c r="D47" s="212">
        <v>35515</v>
      </c>
      <c r="E47" s="204">
        <v>1325</v>
      </c>
      <c r="F47" s="206">
        <v>130</v>
      </c>
      <c r="G47" s="207">
        <v>7086</v>
      </c>
      <c r="H47" s="206">
        <v>5279</v>
      </c>
      <c r="I47" s="207">
        <v>13746</v>
      </c>
      <c r="J47" s="206">
        <v>3370</v>
      </c>
      <c r="K47" s="207">
        <v>8572</v>
      </c>
      <c r="L47" s="208">
        <v>7022</v>
      </c>
      <c r="M47" s="207">
        <v>2484</v>
      </c>
      <c r="N47" s="206">
        <v>2484</v>
      </c>
      <c r="O47" s="207">
        <v>56152</v>
      </c>
      <c r="P47" s="206">
        <v>40992</v>
      </c>
      <c r="Q47" s="207">
        <v>13035</v>
      </c>
      <c r="R47" s="206">
        <v>2602</v>
      </c>
      <c r="S47" s="207">
        <v>9679</v>
      </c>
      <c r="T47" s="206">
        <v>9679</v>
      </c>
      <c r="U47" s="207">
        <v>59049</v>
      </c>
      <c r="V47" s="206">
        <v>44065</v>
      </c>
      <c r="W47" s="207">
        <v>17369</v>
      </c>
      <c r="X47" s="206">
        <v>14274</v>
      </c>
      <c r="Y47" s="207">
        <v>2075</v>
      </c>
      <c r="Z47" s="206">
        <v>0</v>
      </c>
      <c r="AA47" s="261"/>
      <c r="AB47" s="207">
        <v>62500</v>
      </c>
      <c r="AC47" s="206">
        <v>48171</v>
      </c>
      <c r="AD47" s="207">
        <v>40448</v>
      </c>
      <c r="AE47" s="206">
        <v>15955</v>
      </c>
      <c r="AF47" s="207">
        <v>3486</v>
      </c>
      <c r="AG47" s="206">
        <v>2241</v>
      </c>
      <c r="AH47" s="207">
        <v>21892</v>
      </c>
      <c r="AI47" s="206">
        <v>2136</v>
      </c>
      <c r="AJ47" s="207">
        <v>5047</v>
      </c>
      <c r="AK47" s="206">
        <v>5047</v>
      </c>
      <c r="AL47" s="207">
        <v>3239</v>
      </c>
      <c r="AM47" s="206">
        <v>3239</v>
      </c>
      <c r="AN47" s="207">
        <v>69175</v>
      </c>
      <c r="AO47" s="206">
        <v>45094</v>
      </c>
      <c r="AP47" s="207">
        <v>24468</v>
      </c>
      <c r="AQ47" s="206">
        <v>22032</v>
      </c>
      <c r="AR47" s="207">
        <v>18340</v>
      </c>
      <c r="AS47" s="206">
        <v>18340</v>
      </c>
      <c r="AT47" s="207">
        <v>61716</v>
      </c>
      <c r="AU47" s="206">
        <v>35612</v>
      </c>
      <c r="AV47" s="207">
        <v>2961</v>
      </c>
      <c r="AW47" s="206">
        <v>2961</v>
      </c>
      <c r="AX47" s="207">
        <v>3759</v>
      </c>
      <c r="AY47" s="206">
        <v>3759</v>
      </c>
      <c r="AZ47" s="261"/>
      <c r="BA47" s="207">
        <v>45025</v>
      </c>
      <c r="BB47" s="206">
        <v>37262</v>
      </c>
      <c r="BC47" s="382"/>
      <c r="BD47" s="360">
        <v>114.54</v>
      </c>
      <c r="BE47" s="360">
        <v>169.37</v>
      </c>
      <c r="BF47" s="360">
        <v>75.959999999999994</v>
      </c>
      <c r="BG47" s="360">
        <v>282.81</v>
      </c>
      <c r="BH47" s="360">
        <v>1018.33</v>
      </c>
      <c r="BI47" s="207">
        <v>469.13</v>
      </c>
      <c r="BJ47" s="207">
        <v>82.84</v>
      </c>
      <c r="BK47" s="207">
        <v>716.86</v>
      </c>
      <c r="BL47" s="207">
        <v>45.24</v>
      </c>
      <c r="BM47" s="207">
        <v>218.41</v>
      </c>
    </row>
    <row r="48" spans="1:65" ht="13.5" thickBot="1">
      <c r="A48" s="95" t="s">
        <v>89</v>
      </c>
      <c r="B48" s="155"/>
      <c r="C48" s="213">
        <f>SUM(C41:C47)</f>
        <v>1931926</v>
      </c>
      <c r="D48" s="214">
        <f t="shared" ref="D48:Z48" si="21">SUM(D41:D47)</f>
        <v>1831680</v>
      </c>
      <c r="E48" s="213">
        <f>SUM(E41:E47)</f>
        <v>1020199</v>
      </c>
      <c r="F48" s="214">
        <f t="shared" si="21"/>
        <v>976244</v>
      </c>
      <c r="G48" s="215">
        <f>SUM(G41:G47)</f>
        <v>2996578</v>
      </c>
      <c r="H48" s="214">
        <f t="shared" si="21"/>
        <v>2748200</v>
      </c>
      <c r="I48" s="215">
        <f>SUM(I41:I47)</f>
        <v>2411783</v>
      </c>
      <c r="J48" s="214">
        <f t="shared" si="21"/>
        <v>2259752</v>
      </c>
      <c r="K48" s="215">
        <f>SUM(K41:K47)</f>
        <v>2665032</v>
      </c>
      <c r="L48" s="214">
        <f t="shared" si="21"/>
        <v>2554810</v>
      </c>
      <c r="M48" s="213">
        <f>SUM(M41:M47)</f>
        <v>3048151</v>
      </c>
      <c r="N48" s="214">
        <f t="shared" si="21"/>
        <v>2935209</v>
      </c>
      <c r="O48" s="213">
        <f>SUM(O41:O47)</f>
        <v>4880565</v>
      </c>
      <c r="P48" s="216">
        <f t="shared" si="21"/>
        <v>4728453</v>
      </c>
      <c r="Q48" s="213">
        <f>SUM(Q41:Q47)</f>
        <v>4896585</v>
      </c>
      <c r="R48" s="216">
        <f t="shared" si="21"/>
        <v>4750560</v>
      </c>
      <c r="S48" s="213">
        <f>SUM(S41:S47)</f>
        <v>4551130</v>
      </c>
      <c r="T48" s="214">
        <f t="shared" si="21"/>
        <v>4348394</v>
      </c>
      <c r="U48" s="213">
        <f>SUM(U41:U47)</f>
        <v>4853210</v>
      </c>
      <c r="V48" s="214">
        <f t="shared" si="21"/>
        <v>4651385</v>
      </c>
      <c r="W48" s="213">
        <f>SUM(W41:W47)</f>
        <v>2571783</v>
      </c>
      <c r="X48" s="214">
        <f t="shared" si="21"/>
        <v>2406982</v>
      </c>
      <c r="Y48" s="213">
        <f>SUM(Y41:Y47)</f>
        <v>2199351</v>
      </c>
      <c r="Z48" s="214">
        <f t="shared" si="21"/>
        <v>2052481</v>
      </c>
      <c r="AA48" s="261"/>
      <c r="AB48" s="213">
        <f>SUM(AB41:AB47)</f>
        <v>1806746</v>
      </c>
      <c r="AC48" s="214">
        <f t="shared" ref="AC48" si="22">SUM(AC41:AC47)</f>
        <v>1699564</v>
      </c>
      <c r="AD48" s="213">
        <f t="shared" ref="AD48:AY48" si="23">SUM(AD41:AD47)</f>
        <v>1042871</v>
      </c>
      <c r="AE48" s="214">
        <f t="shared" si="23"/>
        <v>977013</v>
      </c>
      <c r="AF48" s="213">
        <f t="shared" si="23"/>
        <v>3203937</v>
      </c>
      <c r="AG48" s="214">
        <f t="shared" si="23"/>
        <v>2962030</v>
      </c>
      <c r="AH48" s="213">
        <f t="shared" si="23"/>
        <v>2681660</v>
      </c>
      <c r="AI48" s="214">
        <f t="shared" si="23"/>
        <v>2534464</v>
      </c>
      <c r="AJ48" s="213">
        <f t="shared" si="23"/>
        <v>2378781</v>
      </c>
      <c r="AK48" s="214">
        <f t="shared" si="23"/>
        <v>2248386</v>
      </c>
      <c r="AL48" s="213">
        <f t="shared" si="23"/>
        <v>3149830</v>
      </c>
      <c r="AM48" s="214">
        <f t="shared" si="23"/>
        <v>3003915</v>
      </c>
      <c r="AN48" s="213">
        <f t="shared" si="23"/>
        <v>4271730</v>
      </c>
      <c r="AO48" s="214">
        <f t="shared" si="23"/>
        <v>4103110</v>
      </c>
      <c r="AP48" s="213">
        <f t="shared" si="23"/>
        <v>5175336</v>
      </c>
      <c r="AQ48" s="214">
        <f t="shared" si="23"/>
        <v>5036413</v>
      </c>
      <c r="AR48" s="213">
        <f t="shared" si="23"/>
        <v>5273505</v>
      </c>
      <c r="AS48" s="214">
        <f t="shared" si="23"/>
        <v>5037825</v>
      </c>
      <c r="AT48" s="213">
        <f t="shared" si="23"/>
        <v>4445203</v>
      </c>
      <c r="AU48" s="214">
        <f t="shared" si="23"/>
        <v>4259022</v>
      </c>
      <c r="AV48" s="213">
        <f t="shared" si="23"/>
        <v>2798657</v>
      </c>
      <c r="AW48" s="214">
        <f t="shared" si="23"/>
        <v>2681908</v>
      </c>
      <c r="AX48" s="213">
        <f t="shared" si="23"/>
        <v>1747806</v>
      </c>
      <c r="AY48" s="214">
        <f t="shared" si="23"/>
        <v>1656132</v>
      </c>
      <c r="AZ48" s="261"/>
      <c r="BA48" s="213">
        <f t="shared" ref="BA48:BB48" si="24">SUM(BA41:BA47)</f>
        <v>2014582</v>
      </c>
      <c r="BB48" s="214">
        <f t="shared" si="24"/>
        <v>1902464</v>
      </c>
      <c r="BC48" s="347">
        <v>1593.15</v>
      </c>
      <c r="BD48" s="361">
        <v>80661.84</v>
      </c>
      <c r="BE48" s="361">
        <v>60236.220000000016</v>
      </c>
      <c r="BF48" s="361">
        <v>62298.619999999995</v>
      </c>
      <c r="BG48" s="361">
        <v>72276.08</v>
      </c>
      <c r="BH48" s="361">
        <f t="shared" ref="BH48:BM48" si="25">SUM(BH41:BH47)</f>
        <v>119008.6</v>
      </c>
      <c r="BI48" s="213">
        <f t="shared" si="25"/>
        <v>118466.78</v>
      </c>
      <c r="BJ48" s="213">
        <f t="shared" si="25"/>
        <v>113195.86</v>
      </c>
      <c r="BK48" s="213">
        <f t="shared" si="25"/>
        <v>104964.47000000002</v>
      </c>
      <c r="BL48" s="213">
        <f t="shared" si="25"/>
        <v>84526.420000000013</v>
      </c>
      <c r="BM48" s="213">
        <f t="shared" si="25"/>
        <v>41734.039999999994</v>
      </c>
    </row>
    <row r="49" spans="1:65">
      <c r="A49" s="84"/>
      <c r="B49" s="150"/>
      <c r="C49" s="157"/>
      <c r="D49" s="158"/>
      <c r="E49" s="159"/>
      <c r="F49" s="161"/>
      <c r="G49" s="162"/>
      <c r="H49" s="161"/>
      <c r="I49" s="162"/>
      <c r="J49" s="161"/>
      <c r="K49" s="162"/>
      <c r="L49" s="163"/>
      <c r="M49" s="162"/>
      <c r="N49" s="161"/>
      <c r="O49" s="162"/>
      <c r="P49" s="161"/>
      <c r="Q49" s="162"/>
      <c r="R49" s="161"/>
      <c r="S49" s="162"/>
      <c r="T49" s="161"/>
      <c r="U49" s="162"/>
      <c r="V49" s="161"/>
      <c r="W49" s="162"/>
      <c r="X49" s="161"/>
      <c r="Y49" s="162"/>
      <c r="Z49" s="161"/>
      <c r="AA49" s="261"/>
      <c r="AB49" s="162"/>
      <c r="AC49" s="161"/>
      <c r="AD49" s="162"/>
      <c r="AE49" s="161"/>
      <c r="AF49" s="162"/>
      <c r="AG49" s="161"/>
      <c r="AH49" s="162"/>
      <c r="AI49" s="161"/>
      <c r="AJ49" s="162"/>
      <c r="AK49" s="161"/>
      <c r="AL49" s="162"/>
      <c r="AM49" s="161"/>
      <c r="AN49" s="162"/>
      <c r="AO49" s="161"/>
      <c r="AP49" s="162"/>
      <c r="AQ49" s="161"/>
      <c r="AR49" s="162"/>
      <c r="AS49" s="161"/>
      <c r="AT49" s="162"/>
      <c r="AU49" s="161"/>
      <c r="AV49" s="162"/>
      <c r="AW49" s="161"/>
      <c r="AX49" s="162"/>
      <c r="AY49" s="161"/>
      <c r="AZ49" s="261"/>
      <c r="BA49" s="162"/>
      <c r="BB49" s="161"/>
      <c r="BC49" s="377"/>
      <c r="BD49" s="353"/>
      <c r="BE49" s="353"/>
      <c r="BF49" s="353"/>
      <c r="BG49" s="353"/>
      <c r="BH49" s="353"/>
      <c r="BI49" s="162"/>
      <c r="BJ49" s="162"/>
      <c r="BK49" s="162"/>
      <c r="BL49" s="162"/>
      <c r="BM49" s="162"/>
    </row>
    <row r="50" spans="1:65">
      <c r="A50" s="96" t="s">
        <v>90</v>
      </c>
      <c r="B50" s="150"/>
      <c r="C50" s="217">
        <v>2066494</v>
      </c>
      <c r="D50" s="218">
        <v>1914742</v>
      </c>
      <c r="E50" s="217">
        <v>620103</v>
      </c>
      <c r="F50" s="219">
        <v>573903</v>
      </c>
      <c r="G50" s="220">
        <v>3199695</v>
      </c>
      <c r="H50" s="219">
        <v>3021286</v>
      </c>
      <c r="I50" s="220">
        <v>2795275</v>
      </c>
      <c r="J50" s="219">
        <v>2641725</v>
      </c>
      <c r="K50" s="220">
        <v>3290698</v>
      </c>
      <c r="L50" s="221">
        <v>2968772</v>
      </c>
      <c r="M50" s="220">
        <v>3892927</v>
      </c>
      <c r="N50" s="219">
        <v>3583546</v>
      </c>
      <c r="O50" s="220">
        <v>6668312</v>
      </c>
      <c r="P50" s="219">
        <v>6349030</v>
      </c>
      <c r="Q50" s="220">
        <v>6699004</v>
      </c>
      <c r="R50" s="219">
        <v>6400057</v>
      </c>
      <c r="S50" s="220">
        <v>5947114</v>
      </c>
      <c r="T50" s="219">
        <v>5605346</v>
      </c>
      <c r="U50" s="220">
        <v>6177177</v>
      </c>
      <c r="V50" s="219">
        <v>5639648</v>
      </c>
      <c r="W50" s="220">
        <v>4083990</v>
      </c>
      <c r="X50" s="219">
        <v>3701207</v>
      </c>
      <c r="Y50" s="220">
        <v>2778283</v>
      </c>
      <c r="Z50" s="219">
        <v>2556963</v>
      </c>
      <c r="AA50" s="261"/>
      <c r="AB50" s="220">
        <v>2069365</v>
      </c>
      <c r="AC50" s="219">
        <v>1955124</v>
      </c>
      <c r="AD50" s="220">
        <v>999601</v>
      </c>
      <c r="AE50" s="219">
        <v>966350</v>
      </c>
      <c r="AF50" s="220">
        <v>3373919</v>
      </c>
      <c r="AG50" s="219">
        <v>3157065</v>
      </c>
      <c r="AH50" s="220">
        <v>2735637</v>
      </c>
      <c r="AI50" s="219">
        <v>2545279</v>
      </c>
      <c r="AJ50" s="220">
        <v>3216814</v>
      </c>
      <c r="AK50" s="219">
        <v>3018371</v>
      </c>
      <c r="AL50" s="220">
        <v>4904781</v>
      </c>
      <c r="AM50" s="219">
        <v>4633258</v>
      </c>
      <c r="AN50" s="220">
        <v>6790824</v>
      </c>
      <c r="AO50" s="219">
        <v>6410743</v>
      </c>
      <c r="AP50" s="220">
        <v>7779663</v>
      </c>
      <c r="AQ50" s="219">
        <v>7027127</v>
      </c>
      <c r="AR50" s="220">
        <v>9210998</v>
      </c>
      <c r="AS50" s="219">
        <v>8480197</v>
      </c>
      <c r="AT50" s="220">
        <v>6558070</v>
      </c>
      <c r="AU50" s="219">
        <v>6021419</v>
      </c>
      <c r="AV50" s="220">
        <v>3409109</v>
      </c>
      <c r="AW50" s="219">
        <v>3264728</v>
      </c>
      <c r="AX50" s="220">
        <v>2421386</v>
      </c>
      <c r="AY50" s="219">
        <v>2274296</v>
      </c>
      <c r="AZ50" s="261"/>
      <c r="BA50" s="220">
        <v>2347661</v>
      </c>
      <c r="BB50" s="219">
        <v>2203000</v>
      </c>
      <c r="BC50" s="383">
        <v>601.14</v>
      </c>
      <c r="BD50" s="362">
        <v>75447.87</v>
      </c>
      <c r="BE50" s="362">
        <v>47804.87</v>
      </c>
      <c r="BF50" s="362">
        <v>89696.97</v>
      </c>
      <c r="BG50" s="362">
        <v>92207.91</v>
      </c>
      <c r="BH50" s="362">
        <v>157841.41</v>
      </c>
      <c r="BI50" s="220">
        <v>124545.49</v>
      </c>
      <c r="BJ50" s="220">
        <v>116386.78</v>
      </c>
      <c r="BK50" s="220">
        <v>116621.5</v>
      </c>
      <c r="BL50" s="220">
        <v>65746.789999999994</v>
      </c>
      <c r="BM50" s="220">
        <v>42632.79</v>
      </c>
    </row>
    <row r="51" spans="1:65">
      <c r="A51" s="96" t="s">
        <v>91</v>
      </c>
      <c r="B51" s="150"/>
      <c r="C51" s="217">
        <v>11863</v>
      </c>
      <c r="D51" s="218">
        <v>11863</v>
      </c>
      <c r="E51" s="217">
        <v>75</v>
      </c>
      <c r="F51" s="219">
        <v>75</v>
      </c>
      <c r="G51" s="220">
        <v>5000</v>
      </c>
      <c r="H51" s="219">
        <v>5000</v>
      </c>
      <c r="I51" s="220">
        <v>9817</v>
      </c>
      <c r="J51" s="219">
        <v>9817</v>
      </c>
      <c r="K51" s="220">
        <v>10049</v>
      </c>
      <c r="L51" s="221">
        <v>5249</v>
      </c>
      <c r="M51" s="222">
        <v>0</v>
      </c>
      <c r="N51" s="223">
        <v>0</v>
      </c>
      <c r="O51" s="220">
        <v>603</v>
      </c>
      <c r="P51" s="219">
        <v>603</v>
      </c>
      <c r="Q51" s="220">
        <v>11280</v>
      </c>
      <c r="R51" s="219">
        <v>11280</v>
      </c>
      <c r="S51" s="220">
        <v>6174</v>
      </c>
      <c r="T51" s="219">
        <v>6174</v>
      </c>
      <c r="U51" s="220">
        <v>27603</v>
      </c>
      <c r="V51" s="219">
        <v>27603</v>
      </c>
      <c r="W51" s="220">
        <v>6100</v>
      </c>
      <c r="X51" s="219">
        <v>5650</v>
      </c>
      <c r="Y51" s="220">
        <v>1535</v>
      </c>
      <c r="Z51" s="219">
        <v>1535</v>
      </c>
      <c r="AA51" s="261"/>
      <c r="AB51" s="220">
        <v>595</v>
      </c>
      <c r="AC51" s="219">
        <v>595</v>
      </c>
      <c r="AD51" s="220">
        <v>11520</v>
      </c>
      <c r="AE51" s="219">
        <v>11520</v>
      </c>
      <c r="AF51" s="220"/>
      <c r="AG51" s="219"/>
      <c r="AH51" s="220"/>
      <c r="AI51" s="219"/>
      <c r="AJ51" s="220"/>
      <c r="AK51" s="219"/>
      <c r="AL51" s="220">
        <v>5132</v>
      </c>
      <c r="AM51" s="219">
        <v>5132</v>
      </c>
      <c r="AN51" s="220">
        <v>9260</v>
      </c>
      <c r="AO51" s="219">
        <v>8060</v>
      </c>
      <c r="AP51" s="220">
        <v>12176</v>
      </c>
      <c r="AQ51" s="219">
        <v>12176</v>
      </c>
      <c r="AR51" s="220">
        <v>752</v>
      </c>
      <c r="AS51" s="219">
        <v>752</v>
      </c>
      <c r="AT51" s="220">
        <v>12539</v>
      </c>
      <c r="AU51" s="219">
        <v>12539</v>
      </c>
      <c r="AV51" s="220">
        <v>5000</v>
      </c>
      <c r="AW51" s="219">
        <v>5000</v>
      </c>
      <c r="AX51" s="220">
        <v>4502</v>
      </c>
      <c r="AY51" s="219">
        <v>2902</v>
      </c>
      <c r="AZ51" s="261"/>
      <c r="BA51" s="220">
        <v>-3720</v>
      </c>
      <c r="BB51" s="219">
        <v>-4320</v>
      </c>
      <c r="BC51" s="383">
        <v>1.8</v>
      </c>
      <c r="BD51" s="362">
        <v>35.83</v>
      </c>
      <c r="BE51" s="362">
        <v>4506.8599999999997</v>
      </c>
      <c r="BF51" s="362">
        <v>248.65</v>
      </c>
      <c r="BG51" s="362">
        <v>143.94</v>
      </c>
      <c r="BH51" s="362"/>
      <c r="BI51" s="220">
        <v>11.25</v>
      </c>
      <c r="BJ51" s="220">
        <v>363.34</v>
      </c>
      <c r="BK51" s="220">
        <v>34.549999999999997</v>
      </c>
      <c r="BL51" s="220">
        <v>32.6</v>
      </c>
      <c r="BM51" s="220"/>
    </row>
    <row r="52" spans="1:65">
      <c r="A52" s="96" t="s">
        <v>92</v>
      </c>
      <c r="B52" s="150"/>
      <c r="C52" s="217">
        <v>448936</v>
      </c>
      <c r="D52" s="218">
        <v>445175</v>
      </c>
      <c r="E52" s="217">
        <v>318697</v>
      </c>
      <c r="F52" s="219">
        <v>312780</v>
      </c>
      <c r="G52" s="220">
        <v>572056</v>
      </c>
      <c r="H52" s="219">
        <v>569656</v>
      </c>
      <c r="I52" s="220">
        <v>444802</v>
      </c>
      <c r="J52" s="219">
        <v>439881</v>
      </c>
      <c r="K52" s="220">
        <v>240526</v>
      </c>
      <c r="L52" s="221">
        <v>240426</v>
      </c>
      <c r="M52" s="220">
        <v>863218</v>
      </c>
      <c r="N52" s="219">
        <v>861903</v>
      </c>
      <c r="O52" s="220">
        <v>3310919</v>
      </c>
      <c r="P52" s="219">
        <v>3229325</v>
      </c>
      <c r="Q52" s="220">
        <v>2622556</v>
      </c>
      <c r="R52" s="219">
        <v>2615195</v>
      </c>
      <c r="S52" s="220">
        <v>1865984</v>
      </c>
      <c r="T52" s="219">
        <v>1857481</v>
      </c>
      <c r="U52" s="220">
        <v>2660090</v>
      </c>
      <c r="V52" s="219">
        <v>2566232</v>
      </c>
      <c r="W52" s="220">
        <v>801889</v>
      </c>
      <c r="X52" s="219">
        <v>800600</v>
      </c>
      <c r="Y52" s="220">
        <v>296246</v>
      </c>
      <c r="Z52" s="219">
        <v>274340</v>
      </c>
      <c r="AA52" s="261"/>
      <c r="AB52" s="220">
        <v>568909</v>
      </c>
      <c r="AC52" s="219">
        <v>556986</v>
      </c>
      <c r="AD52" s="220">
        <v>241406</v>
      </c>
      <c r="AE52" s="219">
        <v>241406</v>
      </c>
      <c r="AF52" s="220">
        <v>729139</v>
      </c>
      <c r="AG52" s="219">
        <v>728659</v>
      </c>
      <c r="AH52" s="220">
        <v>552210</v>
      </c>
      <c r="AI52" s="219">
        <v>509201</v>
      </c>
      <c r="AJ52" s="220">
        <v>289090</v>
      </c>
      <c r="AK52" s="219">
        <v>280940</v>
      </c>
      <c r="AL52" s="220">
        <v>737676</v>
      </c>
      <c r="AM52" s="219">
        <v>733493</v>
      </c>
      <c r="AN52" s="220">
        <v>2401034</v>
      </c>
      <c r="AO52" s="219">
        <v>2355727</v>
      </c>
      <c r="AP52" s="220">
        <v>3162218</v>
      </c>
      <c r="AQ52" s="219">
        <v>3078947</v>
      </c>
      <c r="AR52" s="220">
        <v>2167090</v>
      </c>
      <c r="AS52" s="219">
        <v>2166090</v>
      </c>
      <c r="AT52" s="220">
        <v>3861082</v>
      </c>
      <c r="AU52" s="219">
        <v>3706902</v>
      </c>
      <c r="AV52" s="220">
        <v>1210659</v>
      </c>
      <c r="AW52" s="219">
        <v>984797</v>
      </c>
      <c r="AX52" s="220">
        <v>190920</v>
      </c>
      <c r="AY52" s="219">
        <v>185785</v>
      </c>
      <c r="AZ52" s="261"/>
      <c r="BA52" s="220">
        <v>648185</v>
      </c>
      <c r="BB52" s="219">
        <v>611470</v>
      </c>
      <c r="BC52" s="383">
        <v>983.68</v>
      </c>
      <c r="BD52" s="362">
        <v>36545.339999999997</v>
      </c>
      <c r="BE52" s="362">
        <v>24248.46</v>
      </c>
      <c r="BF52" s="362">
        <v>18281.759999999998</v>
      </c>
      <c r="BG52" s="362">
        <v>32867.699999999997</v>
      </c>
      <c r="BH52" s="362">
        <v>89869.47</v>
      </c>
      <c r="BI52" s="220">
        <v>83673.820000000007</v>
      </c>
      <c r="BJ52" s="220">
        <v>77032.600000000006</v>
      </c>
      <c r="BK52" s="220">
        <v>77096.58</v>
      </c>
      <c r="BL52" s="220">
        <v>20744.330000000002</v>
      </c>
      <c r="BM52" s="220">
        <v>9416.7999999999993</v>
      </c>
    </row>
    <row r="53" spans="1:65">
      <c r="A53" s="96" t="s">
        <v>93</v>
      </c>
      <c r="B53" s="150"/>
      <c r="C53" s="217">
        <v>43038</v>
      </c>
      <c r="D53" s="218">
        <v>42965</v>
      </c>
      <c r="E53" s="217">
        <v>31671</v>
      </c>
      <c r="F53" s="219">
        <v>20574</v>
      </c>
      <c r="G53" s="220">
        <v>3104</v>
      </c>
      <c r="H53" s="219">
        <v>3104</v>
      </c>
      <c r="I53" s="220">
        <v>31461</v>
      </c>
      <c r="J53" s="219">
        <v>30086</v>
      </c>
      <c r="K53" s="220">
        <v>38626</v>
      </c>
      <c r="L53" s="221">
        <v>31315</v>
      </c>
      <c r="M53" s="220">
        <v>70271</v>
      </c>
      <c r="N53" s="219">
        <v>59661</v>
      </c>
      <c r="O53" s="220">
        <v>161580</v>
      </c>
      <c r="P53" s="219">
        <v>150576</v>
      </c>
      <c r="Q53" s="220">
        <v>98720</v>
      </c>
      <c r="R53" s="219">
        <v>97500</v>
      </c>
      <c r="S53" s="220">
        <v>79058</v>
      </c>
      <c r="T53" s="219">
        <v>78523</v>
      </c>
      <c r="U53" s="220">
        <v>301752</v>
      </c>
      <c r="V53" s="219">
        <v>294880</v>
      </c>
      <c r="W53" s="220">
        <v>26657</v>
      </c>
      <c r="X53" s="219">
        <v>19936</v>
      </c>
      <c r="Y53" s="220">
        <v>21652</v>
      </c>
      <c r="Z53" s="219">
        <v>21652</v>
      </c>
      <c r="AA53" s="261"/>
      <c r="AB53" s="220">
        <v>37989</v>
      </c>
      <c r="AC53" s="219">
        <v>33882</v>
      </c>
      <c r="AD53" s="220">
        <v>59631</v>
      </c>
      <c r="AE53" s="219">
        <v>38927</v>
      </c>
      <c r="AF53" s="220">
        <v>16057</v>
      </c>
      <c r="AG53" s="219">
        <v>6602</v>
      </c>
      <c r="AH53" s="220">
        <v>70965</v>
      </c>
      <c r="AI53" s="219">
        <v>52975</v>
      </c>
      <c r="AJ53" s="220">
        <v>32202</v>
      </c>
      <c r="AK53" s="219">
        <v>32202</v>
      </c>
      <c r="AL53" s="220">
        <v>102990</v>
      </c>
      <c r="AM53" s="219">
        <v>97590</v>
      </c>
      <c r="AN53" s="220">
        <v>206171</v>
      </c>
      <c r="AO53" s="219">
        <v>155735</v>
      </c>
      <c r="AP53" s="220">
        <v>190685</v>
      </c>
      <c r="AQ53" s="219">
        <v>190685</v>
      </c>
      <c r="AR53" s="220">
        <v>173314</v>
      </c>
      <c r="AS53" s="219">
        <v>173250</v>
      </c>
      <c r="AT53" s="220">
        <v>332322</v>
      </c>
      <c r="AU53" s="219">
        <v>270093</v>
      </c>
      <c r="AV53" s="220">
        <v>47024</v>
      </c>
      <c r="AW53" s="219">
        <v>47024</v>
      </c>
      <c r="AX53" s="220">
        <v>38092</v>
      </c>
      <c r="AY53" s="219">
        <v>38092</v>
      </c>
      <c r="AZ53" s="261"/>
      <c r="BA53" s="220">
        <v>71705</v>
      </c>
      <c r="BB53" s="219">
        <v>47436</v>
      </c>
      <c r="BC53" s="383"/>
      <c r="BD53" s="362">
        <v>102.19</v>
      </c>
      <c r="BE53" s="362">
        <v>303.39999999999998</v>
      </c>
      <c r="BF53" s="362">
        <v>978.38</v>
      </c>
      <c r="BG53" s="362">
        <v>1679.44</v>
      </c>
      <c r="BH53" s="362">
        <v>4182.07</v>
      </c>
      <c r="BI53" s="220">
        <v>4511.71</v>
      </c>
      <c r="BJ53" s="220">
        <v>3130.25</v>
      </c>
      <c r="BK53" s="220">
        <v>4500.17</v>
      </c>
      <c r="BL53" s="220">
        <v>1443.31</v>
      </c>
      <c r="BM53" s="220">
        <v>1102.8</v>
      </c>
    </row>
    <row r="54" spans="1:65">
      <c r="A54" s="96" t="s">
        <v>94</v>
      </c>
      <c r="B54" s="150"/>
      <c r="C54" s="217">
        <v>279993</v>
      </c>
      <c r="D54" s="218">
        <v>250926</v>
      </c>
      <c r="E54" s="217">
        <v>7979</v>
      </c>
      <c r="F54" s="219">
        <v>7979</v>
      </c>
      <c r="G54" s="220">
        <v>627165</v>
      </c>
      <c r="H54" s="219">
        <v>561758</v>
      </c>
      <c r="I54" s="220">
        <v>361384</v>
      </c>
      <c r="J54" s="219">
        <v>344805</v>
      </c>
      <c r="K54" s="220">
        <v>411434</v>
      </c>
      <c r="L54" s="221">
        <v>393744</v>
      </c>
      <c r="M54" s="220">
        <v>462355</v>
      </c>
      <c r="N54" s="219">
        <v>441360</v>
      </c>
      <c r="O54" s="220">
        <v>719491</v>
      </c>
      <c r="P54" s="219">
        <v>671115</v>
      </c>
      <c r="Q54" s="220">
        <v>831543</v>
      </c>
      <c r="R54" s="219">
        <v>821633</v>
      </c>
      <c r="S54" s="220">
        <v>705485</v>
      </c>
      <c r="T54" s="219">
        <v>689004</v>
      </c>
      <c r="U54" s="220">
        <v>730470</v>
      </c>
      <c r="V54" s="219">
        <v>719963</v>
      </c>
      <c r="W54" s="220">
        <v>390782</v>
      </c>
      <c r="X54" s="219">
        <v>378240</v>
      </c>
      <c r="Y54" s="220">
        <v>274894</v>
      </c>
      <c r="Z54" s="219">
        <v>267220</v>
      </c>
      <c r="AA54" s="261"/>
      <c r="AB54" s="220">
        <v>256318</v>
      </c>
      <c r="AC54" s="219">
        <v>248388</v>
      </c>
      <c r="AD54" s="220"/>
      <c r="AE54" s="219"/>
      <c r="AF54" s="220">
        <v>570294</v>
      </c>
      <c r="AG54" s="219">
        <v>538874</v>
      </c>
      <c r="AH54" s="220">
        <v>330232</v>
      </c>
      <c r="AI54" s="219">
        <v>306459</v>
      </c>
      <c r="AJ54" s="220">
        <v>407985</v>
      </c>
      <c r="AK54" s="219">
        <v>397128</v>
      </c>
      <c r="AL54" s="220">
        <v>590582</v>
      </c>
      <c r="AM54" s="219">
        <v>570274</v>
      </c>
      <c r="AN54" s="220">
        <v>850159</v>
      </c>
      <c r="AO54" s="219">
        <v>794440</v>
      </c>
      <c r="AP54" s="220">
        <v>1016012</v>
      </c>
      <c r="AQ54" s="219">
        <v>996941</v>
      </c>
      <c r="AR54" s="220">
        <v>1063291</v>
      </c>
      <c r="AS54" s="219">
        <v>1050155</v>
      </c>
      <c r="AT54" s="220">
        <v>759313</v>
      </c>
      <c r="AU54" s="219">
        <v>752980</v>
      </c>
      <c r="AV54" s="220">
        <v>457417</v>
      </c>
      <c r="AW54" s="219">
        <v>441883</v>
      </c>
      <c r="AX54" s="220">
        <v>318588</v>
      </c>
      <c r="AY54" s="219">
        <v>296634</v>
      </c>
      <c r="AZ54" s="261"/>
      <c r="BA54" s="220">
        <v>298986</v>
      </c>
      <c r="BB54" s="219">
        <v>293358</v>
      </c>
      <c r="BC54" s="383">
        <v>8</v>
      </c>
      <c r="BD54" s="362">
        <v>13936.99</v>
      </c>
      <c r="BE54" s="362">
        <v>8810.7800000000007</v>
      </c>
      <c r="BF54" s="362">
        <v>10868.44</v>
      </c>
      <c r="BG54" s="362">
        <v>16643.689999999999</v>
      </c>
      <c r="BH54" s="362">
        <v>29300.17</v>
      </c>
      <c r="BI54" s="220">
        <v>30520.34</v>
      </c>
      <c r="BJ54" s="220">
        <v>25174.18</v>
      </c>
      <c r="BK54" s="220">
        <v>21615.599999999999</v>
      </c>
      <c r="BL54" s="220">
        <v>12972.64</v>
      </c>
      <c r="BM54" s="220">
        <v>10381.17</v>
      </c>
    </row>
    <row r="55" spans="1:65" ht="13.5" thickBot="1">
      <c r="A55" s="96" t="s">
        <v>95</v>
      </c>
      <c r="B55" s="150"/>
      <c r="C55" s="224">
        <v>821498</v>
      </c>
      <c r="D55" s="225">
        <v>808178</v>
      </c>
      <c r="E55" s="217">
        <v>190564</v>
      </c>
      <c r="F55" s="219">
        <v>180774</v>
      </c>
      <c r="G55" s="220">
        <v>557849</v>
      </c>
      <c r="H55" s="219">
        <v>546462</v>
      </c>
      <c r="I55" s="220">
        <v>475237</v>
      </c>
      <c r="J55" s="219">
        <v>464081</v>
      </c>
      <c r="K55" s="220">
        <v>111783</v>
      </c>
      <c r="L55" s="221">
        <v>108355</v>
      </c>
      <c r="M55" s="220">
        <v>330767</v>
      </c>
      <c r="N55" s="219">
        <v>259572</v>
      </c>
      <c r="O55" s="220">
        <v>1304856</v>
      </c>
      <c r="P55" s="219">
        <v>1290409</v>
      </c>
      <c r="Q55" s="220">
        <v>2086309</v>
      </c>
      <c r="R55" s="219">
        <v>1946926</v>
      </c>
      <c r="S55" s="220">
        <v>1401309</v>
      </c>
      <c r="T55" s="219">
        <v>1395205</v>
      </c>
      <c r="U55" s="220">
        <v>1923284</v>
      </c>
      <c r="V55" s="219">
        <v>1677406</v>
      </c>
      <c r="W55" s="220">
        <v>376008</v>
      </c>
      <c r="X55" s="219">
        <v>237614</v>
      </c>
      <c r="Y55" s="220">
        <v>245541</v>
      </c>
      <c r="Z55" s="219">
        <v>119647</v>
      </c>
      <c r="AA55" s="261"/>
      <c r="AB55" s="220">
        <v>1080721</v>
      </c>
      <c r="AC55" s="219">
        <v>784825</v>
      </c>
      <c r="AD55" s="220">
        <v>269062</v>
      </c>
      <c r="AE55" s="219">
        <v>215019</v>
      </c>
      <c r="AF55" s="220">
        <v>515124</v>
      </c>
      <c r="AG55" s="219">
        <v>463984</v>
      </c>
      <c r="AH55" s="220">
        <v>435414</v>
      </c>
      <c r="AI55" s="219">
        <v>424457</v>
      </c>
      <c r="AJ55" s="220">
        <v>309969</v>
      </c>
      <c r="AK55" s="219">
        <v>160779</v>
      </c>
      <c r="AL55" s="220">
        <v>377545</v>
      </c>
      <c r="AM55" s="219">
        <v>315571</v>
      </c>
      <c r="AN55" s="220">
        <v>1664308</v>
      </c>
      <c r="AO55" s="219">
        <v>1460201</v>
      </c>
      <c r="AP55" s="220">
        <v>1861015</v>
      </c>
      <c r="AQ55" s="219">
        <v>1710681</v>
      </c>
      <c r="AR55" s="220">
        <v>1746457</v>
      </c>
      <c r="AS55" s="219">
        <v>1541361</v>
      </c>
      <c r="AT55" s="220">
        <v>2155216</v>
      </c>
      <c r="AU55" s="219">
        <v>1854033</v>
      </c>
      <c r="AV55" s="220">
        <v>810730</v>
      </c>
      <c r="AW55" s="219">
        <v>791129</v>
      </c>
      <c r="AX55" s="220">
        <v>261993</v>
      </c>
      <c r="AY55" s="219">
        <v>201436</v>
      </c>
      <c r="AZ55" s="261"/>
      <c r="BA55" s="220">
        <v>671781</v>
      </c>
      <c r="BB55" s="219">
        <v>580004</v>
      </c>
      <c r="BC55" s="383">
        <v>1100.69</v>
      </c>
      <c r="BD55" s="362">
        <v>30980.16</v>
      </c>
      <c r="BE55" s="362">
        <v>22226.639999999999</v>
      </c>
      <c r="BF55" s="362">
        <v>10291.15</v>
      </c>
      <c r="BG55" s="362">
        <v>16870.47</v>
      </c>
      <c r="BH55" s="362">
        <v>42798.19</v>
      </c>
      <c r="BI55" s="220">
        <v>48314.45</v>
      </c>
      <c r="BJ55" s="220">
        <v>52611.57</v>
      </c>
      <c r="BK55" s="220">
        <v>51838.33</v>
      </c>
      <c r="BL55" s="220">
        <v>13775.7</v>
      </c>
      <c r="BM55" s="220">
        <v>10143.030000000001</v>
      </c>
    </row>
    <row r="56" spans="1:65" ht="13.5" thickBot="1">
      <c r="A56" s="97" t="s">
        <v>96</v>
      </c>
      <c r="B56" s="155"/>
      <c r="C56" s="226">
        <f>SUM(C50:C55)</f>
        <v>3671822</v>
      </c>
      <c r="D56" s="227">
        <f t="shared" ref="D56:Z56" si="26">SUM(D50:D55)</f>
        <v>3473849</v>
      </c>
      <c r="E56" s="226">
        <f>SUM(E50:E55)</f>
        <v>1169089</v>
      </c>
      <c r="F56" s="227">
        <f t="shared" si="26"/>
        <v>1096085</v>
      </c>
      <c r="G56" s="228">
        <f>SUM(G50:G55)</f>
        <v>4964869</v>
      </c>
      <c r="H56" s="227">
        <f t="shared" si="26"/>
        <v>4707266</v>
      </c>
      <c r="I56" s="228">
        <f>SUM(I50:I55)</f>
        <v>4117976</v>
      </c>
      <c r="J56" s="227">
        <f t="shared" si="26"/>
        <v>3930395</v>
      </c>
      <c r="K56" s="228">
        <f>SUM(K50:K55)</f>
        <v>4103116</v>
      </c>
      <c r="L56" s="227">
        <f t="shared" si="26"/>
        <v>3747861</v>
      </c>
      <c r="M56" s="226">
        <f>SUM(M50:M55)</f>
        <v>5619538</v>
      </c>
      <c r="N56" s="227">
        <f t="shared" si="26"/>
        <v>5206042</v>
      </c>
      <c r="O56" s="226">
        <f>SUM(O50:O55)</f>
        <v>12165761</v>
      </c>
      <c r="P56" s="229">
        <f t="shared" si="26"/>
        <v>11691058</v>
      </c>
      <c r="Q56" s="226">
        <f>SUM(Q50:Q55)</f>
        <v>12349412</v>
      </c>
      <c r="R56" s="229">
        <f t="shared" si="26"/>
        <v>11892591</v>
      </c>
      <c r="S56" s="226">
        <f>SUM(S50:S55)</f>
        <v>10005124</v>
      </c>
      <c r="T56" s="227">
        <f t="shared" si="26"/>
        <v>9631733</v>
      </c>
      <c r="U56" s="226">
        <f>SUM(U50:U55)</f>
        <v>11820376</v>
      </c>
      <c r="V56" s="227">
        <f t="shared" si="26"/>
        <v>10925732</v>
      </c>
      <c r="W56" s="226">
        <f>SUM(W50:W55)</f>
        <v>5685426</v>
      </c>
      <c r="X56" s="227">
        <f t="shared" si="26"/>
        <v>5143247</v>
      </c>
      <c r="Y56" s="226">
        <f>SUM(Y50:Y55)</f>
        <v>3618151</v>
      </c>
      <c r="Z56" s="227">
        <f t="shared" si="26"/>
        <v>3241357</v>
      </c>
      <c r="AA56" s="261"/>
      <c r="AB56" s="226">
        <f>SUM(AB50:AB55)</f>
        <v>4013897</v>
      </c>
      <c r="AC56" s="227">
        <f t="shared" ref="AC56" si="27">SUM(AC50:AC55)</f>
        <v>3579800</v>
      </c>
      <c r="AD56" s="226">
        <f t="shared" ref="AD56:AY56" si="28">SUM(AD50:AD55)</f>
        <v>1581220</v>
      </c>
      <c r="AE56" s="227">
        <f t="shared" si="28"/>
        <v>1473222</v>
      </c>
      <c r="AF56" s="226">
        <f t="shared" si="28"/>
        <v>5204533</v>
      </c>
      <c r="AG56" s="227">
        <f t="shared" si="28"/>
        <v>4895184</v>
      </c>
      <c r="AH56" s="226">
        <f t="shared" si="28"/>
        <v>4124458</v>
      </c>
      <c r="AI56" s="227">
        <f t="shared" si="28"/>
        <v>3838371</v>
      </c>
      <c r="AJ56" s="226">
        <f t="shared" si="28"/>
        <v>4256060</v>
      </c>
      <c r="AK56" s="227">
        <f t="shared" si="28"/>
        <v>3889420</v>
      </c>
      <c r="AL56" s="226">
        <f t="shared" si="28"/>
        <v>6718706</v>
      </c>
      <c r="AM56" s="227">
        <f t="shared" si="28"/>
        <v>6355318</v>
      </c>
      <c r="AN56" s="226">
        <f t="shared" si="28"/>
        <v>11921756</v>
      </c>
      <c r="AO56" s="227">
        <f t="shared" si="28"/>
        <v>11184906</v>
      </c>
      <c r="AP56" s="226">
        <f t="shared" si="28"/>
        <v>14021769</v>
      </c>
      <c r="AQ56" s="227">
        <f t="shared" si="28"/>
        <v>13016557</v>
      </c>
      <c r="AR56" s="226">
        <f t="shared" si="28"/>
        <v>14361902</v>
      </c>
      <c r="AS56" s="227">
        <f t="shared" si="28"/>
        <v>13411805</v>
      </c>
      <c r="AT56" s="226">
        <f t="shared" si="28"/>
        <v>13678542</v>
      </c>
      <c r="AU56" s="227">
        <f t="shared" si="28"/>
        <v>12617966</v>
      </c>
      <c r="AV56" s="226">
        <f t="shared" si="28"/>
        <v>5939939</v>
      </c>
      <c r="AW56" s="227">
        <f t="shared" si="28"/>
        <v>5534561</v>
      </c>
      <c r="AX56" s="226">
        <f t="shared" si="28"/>
        <v>3235481</v>
      </c>
      <c r="AY56" s="227">
        <f t="shared" si="28"/>
        <v>2999145</v>
      </c>
      <c r="AZ56" s="261"/>
      <c r="BA56" s="226">
        <f t="shared" ref="BA56:BB56" si="29">SUM(BA50:BA55)</f>
        <v>4034598</v>
      </c>
      <c r="BB56" s="227">
        <f t="shared" si="29"/>
        <v>3730948</v>
      </c>
      <c r="BC56" s="348">
        <v>2695.31</v>
      </c>
      <c r="BD56" s="363">
        <v>157048.38</v>
      </c>
      <c r="BE56" s="363">
        <v>107901.01</v>
      </c>
      <c r="BF56" s="363">
        <v>130365.34999999999</v>
      </c>
      <c r="BG56" s="363">
        <v>160413.15</v>
      </c>
      <c r="BH56" s="363">
        <f t="shared" ref="BH56:BM56" si="30">SUM(BH50:BH55)</f>
        <v>323991.31</v>
      </c>
      <c r="BI56" s="226">
        <f t="shared" si="30"/>
        <v>291577.06</v>
      </c>
      <c r="BJ56" s="226">
        <f t="shared" si="30"/>
        <v>274698.71999999997</v>
      </c>
      <c r="BK56" s="226">
        <f t="shared" si="30"/>
        <v>271706.73000000004</v>
      </c>
      <c r="BL56" s="226">
        <f t="shared" si="30"/>
        <v>114715.37</v>
      </c>
      <c r="BM56" s="226">
        <f t="shared" si="30"/>
        <v>73676.59</v>
      </c>
    </row>
    <row r="57" spans="1:65">
      <c r="A57" s="84"/>
      <c r="B57" s="150"/>
      <c r="C57" s="157"/>
      <c r="D57" s="158"/>
      <c r="E57" s="159"/>
      <c r="F57" s="161"/>
      <c r="G57" s="162"/>
      <c r="H57" s="161"/>
      <c r="I57" s="162"/>
      <c r="J57" s="161"/>
      <c r="K57" s="162"/>
      <c r="L57" s="163"/>
      <c r="M57" s="162"/>
      <c r="N57" s="161"/>
      <c r="O57" s="162"/>
      <c r="P57" s="161"/>
      <c r="Q57" s="162"/>
      <c r="R57" s="161"/>
      <c r="S57" s="162"/>
      <c r="T57" s="161"/>
      <c r="U57" s="162"/>
      <c r="V57" s="161"/>
      <c r="W57" s="162"/>
      <c r="X57" s="161"/>
      <c r="Y57" s="162"/>
      <c r="Z57" s="161"/>
      <c r="AA57" s="261"/>
      <c r="AB57" s="162"/>
      <c r="AC57" s="161"/>
      <c r="AD57" s="162"/>
      <c r="AE57" s="161"/>
      <c r="AF57" s="162"/>
      <c r="AG57" s="161"/>
      <c r="AH57" s="162"/>
      <c r="AI57" s="161"/>
      <c r="AJ57" s="162"/>
      <c r="AK57" s="161"/>
      <c r="AL57" s="162"/>
      <c r="AM57" s="161"/>
      <c r="AN57" s="162"/>
      <c r="AO57" s="161"/>
      <c r="AP57" s="162"/>
      <c r="AQ57" s="161"/>
      <c r="AR57" s="162"/>
      <c r="AS57" s="161"/>
      <c r="AT57" s="162"/>
      <c r="AU57" s="161"/>
      <c r="AV57" s="162"/>
      <c r="AW57" s="161"/>
      <c r="AX57" s="162"/>
      <c r="AY57" s="161"/>
      <c r="AZ57" s="261"/>
      <c r="BA57" s="162"/>
      <c r="BB57" s="161"/>
      <c r="BC57" s="377"/>
      <c r="BD57" s="353"/>
      <c r="BE57" s="353"/>
      <c r="BF57" s="353"/>
      <c r="BG57" s="353"/>
      <c r="BH57" s="353"/>
      <c r="BI57" s="162"/>
      <c r="BJ57" s="162"/>
      <c r="BK57" s="162"/>
      <c r="BL57" s="162"/>
      <c r="BM57" s="162"/>
    </row>
    <row r="58" spans="1:65">
      <c r="A58" s="98" t="s">
        <v>97</v>
      </c>
      <c r="B58" s="150"/>
      <c r="C58" s="230">
        <v>3957606</v>
      </c>
      <c r="D58" s="231">
        <v>3727920</v>
      </c>
      <c r="E58" s="230">
        <v>679580</v>
      </c>
      <c r="F58" s="232">
        <v>653969</v>
      </c>
      <c r="G58" s="233">
        <v>6205120</v>
      </c>
      <c r="H58" s="232">
        <v>5764095</v>
      </c>
      <c r="I58" s="233">
        <v>1832824</v>
      </c>
      <c r="J58" s="232">
        <v>1738875</v>
      </c>
      <c r="K58" s="233">
        <v>3020070</v>
      </c>
      <c r="L58" s="234">
        <v>2941180</v>
      </c>
      <c r="M58" s="233">
        <v>1412417</v>
      </c>
      <c r="N58" s="232">
        <v>1355160</v>
      </c>
      <c r="O58" s="233">
        <v>1868628</v>
      </c>
      <c r="P58" s="232">
        <v>1655858</v>
      </c>
      <c r="Q58" s="233">
        <v>7808100</v>
      </c>
      <c r="R58" s="232">
        <v>7528374</v>
      </c>
      <c r="S58" s="233">
        <v>5466050</v>
      </c>
      <c r="T58" s="232">
        <v>5126919</v>
      </c>
      <c r="U58" s="233">
        <v>4385675</v>
      </c>
      <c r="V58" s="232">
        <v>4131369</v>
      </c>
      <c r="W58" s="233">
        <v>1992963</v>
      </c>
      <c r="X58" s="232">
        <v>1843261</v>
      </c>
      <c r="Y58" s="233">
        <v>1672569</v>
      </c>
      <c r="Z58" s="232">
        <v>1455038</v>
      </c>
      <c r="AA58" s="261"/>
      <c r="AB58" s="233">
        <v>4389035</v>
      </c>
      <c r="AC58" s="232">
        <v>3987357</v>
      </c>
      <c r="AD58" s="233">
        <v>1182780</v>
      </c>
      <c r="AE58" s="232">
        <v>1070826</v>
      </c>
      <c r="AF58" s="233">
        <v>6864873</v>
      </c>
      <c r="AG58" s="232">
        <v>6258756</v>
      </c>
      <c r="AH58" s="233">
        <v>2294427</v>
      </c>
      <c r="AI58" s="232">
        <v>2081362</v>
      </c>
      <c r="AJ58" s="233">
        <v>2942183</v>
      </c>
      <c r="AK58" s="232">
        <v>2609490</v>
      </c>
      <c r="AL58" s="233">
        <v>1371214</v>
      </c>
      <c r="AM58" s="232">
        <v>1193650</v>
      </c>
      <c r="AN58" s="233">
        <v>4424914</v>
      </c>
      <c r="AO58" s="232">
        <v>4007715</v>
      </c>
      <c r="AP58" s="233">
        <v>8485928</v>
      </c>
      <c r="AQ58" s="232">
        <v>7557831</v>
      </c>
      <c r="AR58" s="233">
        <v>6919967</v>
      </c>
      <c r="AS58" s="232">
        <v>6612848</v>
      </c>
      <c r="AT58" s="233">
        <v>4371429</v>
      </c>
      <c r="AU58" s="232">
        <v>4104014</v>
      </c>
      <c r="AV58" s="233">
        <v>1536814</v>
      </c>
      <c r="AW58" s="232">
        <v>1419884</v>
      </c>
      <c r="AX58" s="233">
        <v>2246086</v>
      </c>
      <c r="AY58" s="232">
        <v>2130598</v>
      </c>
      <c r="AZ58" s="261"/>
      <c r="BA58" s="233">
        <v>5239971</v>
      </c>
      <c r="BB58" s="232">
        <v>4861669</v>
      </c>
      <c r="BC58" s="384">
        <v>633.54</v>
      </c>
      <c r="BD58" s="364">
        <v>178561.29</v>
      </c>
      <c r="BE58" s="364">
        <v>87657.84</v>
      </c>
      <c r="BF58" s="364">
        <v>32016.95</v>
      </c>
      <c r="BG58" s="364">
        <v>38235.39</v>
      </c>
      <c r="BH58" s="364">
        <v>96699.22</v>
      </c>
      <c r="BI58" s="233">
        <v>193376.14</v>
      </c>
      <c r="BJ58" s="233">
        <v>157506.53</v>
      </c>
      <c r="BK58" s="233">
        <v>93033.11</v>
      </c>
      <c r="BL58" s="233">
        <v>62216.93</v>
      </c>
      <c r="BM58" s="233">
        <v>36580.85</v>
      </c>
    </row>
    <row r="59" spans="1:65">
      <c r="A59" s="98" t="s">
        <v>98</v>
      </c>
      <c r="B59" s="150"/>
      <c r="C59" s="230">
        <v>22294</v>
      </c>
      <c r="D59" s="231">
        <v>22294</v>
      </c>
      <c r="E59" s="230">
        <v>5793</v>
      </c>
      <c r="F59" s="232">
        <v>5793</v>
      </c>
      <c r="G59" s="233">
        <v>8533</v>
      </c>
      <c r="H59" s="232">
        <v>8533</v>
      </c>
      <c r="I59" s="233">
        <v>8980</v>
      </c>
      <c r="J59" s="232">
        <v>8830</v>
      </c>
      <c r="K59" s="233">
        <v>16442</v>
      </c>
      <c r="L59" s="234">
        <v>16292</v>
      </c>
      <c r="M59" s="233">
        <v>38675</v>
      </c>
      <c r="N59" s="232">
        <v>38675</v>
      </c>
      <c r="O59" s="233">
        <v>91142</v>
      </c>
      <c r="P59" s="232">
        <v>91142</v>
      </c>
      <c r="Q59" s="233">
        <v>58842</v>
      </c>
      <c r="R59" s="232">
        <v>58242</v>
      </c>
      <c r="S59" s="233">
        <v>81869</v>
      </c>
      <c r="T59" s="232">
        <v>81505</v>
      </c>
      <c r="U59" s="233">
        <v>163815</v>
      </c>
      <c r="V59" s="232">
        <v>163611</v>
      </c>
      <c r="W59" s="233">
        <v>31791</v>
      </c>
      <c r="X59" s="232">
        <v>31641</v>
      </c>
      <c r="Y59" s="233">
        <v>26132</v>
      </c>
      <c r="Z59" s="232">
        <v>25975</v>
      </c>
      <c r="AA59" s="261"/>
      <c r="AB59" s="233">
        <v>2849</v>
      </c>
      <c r="AC59" s="232">
        <v>2849</v>
      </c>
      <c r="AD59" s="233">
        <v>16660</v>
      </c>
      <c r="AE59" s="232">
        <v>16660</v>
      </c>
      <c r="AF59" s="233">
        <v>5265</v>
      </c>
      <c r="AG59" s="232">
        <v>5265</v>
      </c>
      <c r="AH59" s="233">
        <v>5386</v>
      </c>
      <c r="AI59" s="232">
        <v>5386</v>
      </c>
      <c r="AJ59" s="233">
        <v>35442</v>
      </c>
      <c r="AK59" s="232">
        <v>35442</v>
      </c>
      <c r="AL59" s="233">
        <v>57177</v>
      </c>
      <c r="AM59" s="232">
        <v>57177</v>
      </c>
      <c r="AN59" s="233">
        <v>108641</v>
      </c>
      <c r="AO59" s="232">
        <v>108341</v>
      </c>
      <c r="AP59" s="233">
        <v>76419</v>
      </c>
      <c r="AQ59" s="232">
        <v>76419</v>
      </c>
      <c r="AR59" s="233">
        <v>87298</v>
      </c>
      <c r="AS59" s="232">
        <v>86248</v>
      </c>
      <c r="AT59" s="233">
        <v>156737</v>
      </c>
      <c r="AU59" s="232">
        <v>156737</v>
      </c>
      <c r="AV59" s="233">
        <v>81288</v>
      </c>
      <c r="AW59" s="232">
        <v>81288</v>
      </c>
      <c r="AX59" s="233">
        <v>24188</v>
      </c>
      <c r="AY59" s="232">
        <v>19738</v>
      </c>
      <c r="AZ59" s="261"/>
      <c r="BA59" s="233">
        <v>11077</v>
      </c>
      <c r="BB59" s="232">
        <v>11077</v>
      </c>
      <c r="BC59" s="384">
        <v>65.98</v>
      </c>
      <c r="BD59" s="364">
        <v>623.89</v>
      </c>
      <c r="BE59" s="364">
        <v>220.56</v>
      </c>
      <c r="BF59" s="364">
        <v>344.79</v>
      </c>
      <c r="BG59" s="364">
        <v>1006.37</v>
      </c>
      <c r="BH59" s="364">
        <v>1376.98</v>
      </c>
      <c r="BI59" s="233">
        <v>1707.26</v>
      </c>
      <c r="BJ59" s="233">
        <v>1879.08</v>
      </c>
      <c r="BK59" s="233">
        <v>1212.57</v>
      </c>
      <c r="BL59" s="233">
        <v>1883.62</v>
      </c>
      <c r="BM59" s="233">
        <v>1612.64</v>
      </c>
    </row>
    <row r="60" spans="1:65">
      <c r="A60" s="98" t="s">
        <v>99</v>
      </c>
      <c r="B60" s="150"/>
      <c r="C60" s="230">
        <v>21640</v>
      </c>
      <c r="D60" s="231">
        <v>21640</v>
      </c>
      <c r="E60" s="230">
        <v>0</v>
      </c>
      <c r="F60" s="235">
        <v>0</v>
      </c>
      <c r="G60" s="236">
        <v>9848</v>
      </c>
      <c r="H60" s="232">
        <v>9682</v>
      </c>
      <c r="I60" s="233">
        <v>10869</v>
      </c>
      <c r="J60" s="232">
        <v>10569</v>
      </c>
      <c r="K60" s="233">
        <v>18083</v>
      </c>
      <c r="L60" s="234">
        <v>17583</v>
      </c>
      <c r="M60" s="233">
        <v>12703</v>
      </c>
      <c r="N60" s="232">
        <v>10941</v>
      </c>
      <c r="O60" s="233">
        <v>9461</v>
      </c>
      <c r="P60" s="232">
        <v>6711</v>
      </c>
      <c r="Q60" s="233">
        <v>42902</v>
      </c>
      <c r="R60" s="232">
        <v>41980</v>
      </c>
      <c r="S60" s="233">
        <v>27337</v>
      </c>
      <c r="T60" s="232">
        <v>23332</v>
      </c>
      <c r="U60" s="233">
        <v>37534</v>
      </c>
      <c r="V60" s="232">
        <v>33489</v>
      </c>
      <c r="W60" s="233">
        <v>22069</v>
      </c>
      <c r="X60" s="232">
        <v>22069</v>
      </c>
      <c r="Y60" s="233">
        <v>0</v>
      </c>
      <c r="Z60" s="232">
        <v>0</v>
      </c>
      <c r="AA60" s="261"/>
      <c r="AB60" s="233">
        <v>3145</v>
      </c>
      <c r="AC60" s="232">
        <v>3145</v>
      </c>
      <c r="AD60" s="233">
        <v>10259</v>
      </c>
      <c r="AE60" s="232">
        <v>10175</v>
      </c>
      <c r="AF60" s="233">
        <v>13129</v>
      </c>
      <c r="AG60" s="232">
        <v>12133</v>
      </c>
      <c r="AH60" s="233">
        <v>18604</v>
      </c>
      <c r="AI60" s="232">
        <v>18305</v>
      </c>
      <c r="AJ60" s="233">
        <v>1351</v>
      </c>
      <c r="AK60" s="232">
        <v>1351</v>
      </c>
      <c r="AL60" s="233"/>
      <c r="AM60" s="232"/>
      <c r="AN60" s="233">
        <v>1680</v>
      </c>
      <c r="AO60" s="232">
        <v>1680</v>
      </c>
      <c r="AP60" s="233">
        <v>5848</v>
      </c>
      <c r="AQ60" s="232">
        <v>5848</v>
      </c>
      <c r="AR60" s="233">
        <v>67015</v>
      </c>
      <c r="AS60" s="232">
        <v>62899</v>
      </c>
      <c r="AT60" s="233">
        <v>29219</v>
      </c>
      <c r="AU60" s="232">
        <v>28957</v>
      </c>
      <c r="AV60" s="233">
        <v>29336</v>
      </c>
      <c r="AW60" s="232">
        <v>27627</v>
      </c>
      <c r="AX60" s="233">
        <v>5589</v>
      </c>
      <c r="AY60" s="232">
        <v>5055</v>
      </c>
      <c r="AZ60" s="261"/>
      <c r="BA60" s="233">
        <v>2340</v>
      </c>
      <c r="BB60" s="232">
        <v>2340</v>
      </c>
      <c r="BC60" s="384"/>
      <c r="BD60" s="364">
        <v>349.42</v>
      </c>
      <c r="BE60" s="364">
        <v>30</v>
      </c>
      <c r="BF60" s="364">
        <v>98.54</v>
      </c>
      <c r="BG60" s="417"/>
      <c r="BH60" s="417"/>
      <c r="BI60" s="417"/>
      <c r="BJ60" s="417"/>
      <c r="BK60" s="417"/>
      <c r="BL60" s="417"/>
      <c r="BM60" s="417"/>
    </row>
    <row r="61" spans="1:65">
      <c r="A61" s="98" t="s">
        <v>100</v>
      </c>
      <c r="B61" s="150"/>
      <c r="C61" s="230">
        <v>99502</v>
      </c>
      <c r="D61" s="231">
        <v>85307</v>
      </c>
      <c r="E61" s="230">
        <v>24046</v>
      </c>
      <c r="F61" s="232">
        <v>21750</v>
      </c>
      <c r="G61" s="233">
        <v>321340</v>
      </c>
      <c r="H61" s="232">
        <v>314430</v>
      </c>
      <c r="I61" s="233">
        <v>197760</v>
      </c>
      <c r="J61" s="232">
        <v>192406</v>
      </c>
      <c r="K61" s="233">
        <v>170406</v>
      </c>
      <c r="L61" s="234">
        <v>158687</v>
      </c>
      <c r="M61" s="233">
        <v>311080</v>
      </c>
      <c r="N61" s="232">
        <v>275621</v>
      </c>
      <c r="O61" s="233">
        <v>1148878</v>
      </c>
      <c r="P61" s="232">
        <v>1096930</v>
      </c>
      <c r="Q61" s="233">
        <v>1553148</v>
      </c>
      <c r="R61" s="232">
        <v>1529034</v>
      </c>
      <c r="S61" s="233">
        <v>1297442</v>
      </c>
      <c r="T61" s="232">
        <v>1271100</v>
      </c>
      <c r="U61" s="233">
        <v>1300526</v>
      </c>
      <c r="V61" s="232">
        <v>1235931</v>
      </c>
      <c r="W61" s="233">
        <v>323198</v>
      </c>
      <c r="X61" s="232">
        <v>308693</v>
      </c>
      <c r="Y61" s="233">
        <v>137935</v>
      </c>
      <c r="Z61" s="232">
        <v>128567</v>
      </c>
      <c r="AA61" s="261"/>
      <c r="AB61" s="233">
        <v>144569</v>
      </c>
      <c r="AC61" s="232">
        <v>132647</v>
      </c>
      <c r="AD61" s="233">
        <v>49821</v>
      </c>
      <c r="AE61" s="232">
        <v>39779</v>
      </c>
      <c r="AF61" s="233">
        <v>257928</v>
      </c>
      <c r="AG61" s="232">
        <v>252556</v>
      </c>
      <c r="AH61" s="233">
        <v>298853</v>
      </c>
      <c r="AI61" s="232">
        <v>279321</v>
      </c>
      <c r="AJ61" s="233">
        <v>151067</v>
      </c>
      <c r="AK61" s="232">
        <v>144307</v>
      </c>
      <c r="AL61" s="233">
        <v>304529</v>
      </c>
      <c r="AM61" s="232">
        <v>255565</v>
      </c>
      <c r="AN61" s="233">
        <v>1108796</v>
      </c>
      <c r="AO61" s="232">
        <v>1063915</v>
      </c>
      <c r="AP61" s="233">
        <v>1625126</v>
      </c>
      <c r="AQ61" s="232">
        <v>1608751</v>
      </c>
      <c r="AR61" s="233">
        <v>1724823</v>
      </c>
      <c r="AS61" s="232">
        <v>1702926</v>
      </c>
      <c r="AT61" s="233">
        <v>1546695</v>
      </c>
      <c r="AU61" s="232">
        <v>1490091</v>
      </c>
      <c r="AV61" s="233">
        <v>515696</v>
      </c>
      <c r="AW61" s="232">
        <v>506047</v>
      </c>
      <c r="AX61" s="233">
        <v>111211</v>
      </c>
      <c r="AY61" s="232">
        <v>108575</v>
      </c>
      <c r="AZ61" s="261"/>
      <c r="BA61" s="233">
        <v>196215</v>
      </c>
      <c r="BB61" s="232">
        <v>192078</v>
      </c>
      <c r="BC61" s="384">
        <v>297.02</v>
      </c>
      <c r="BD61" s="364">
        <v>10287.709999999999</v>
      </c>
      <c r="BE61" s="364">
        <v>4561.16</v>
      </c>
      <c r="BF61" s="364">
        <v>4302.5</v>
      </c>
      <c r="BG61" s="364">
        <v>7196.76</v>
      </c>
      <c r="BH61" s="364">
        <v>26458.18</v>
      </c>
      <c r="BI61" s="233">
        <v>37186.730000000003</v>
      </c>
      <c r="BJ61" s="233">
        <v>40429.03</v>
      </c>
      <c r="BK61" s="233">
        <v>26309.69</v>
      </c>
      <c r="BL61" s="233">
        <v>11049.51</v>
      </c>
      <c r="BM61" s="233">
        <v>3186.6</v>
      </c>
    </row>
    <row r="62" spans="1:65" ht="13.5" thickBot="1">
      <c r="A62" s="98" t="s">
        <v>101</v>
      </c>
      <c r="B62" s="150"/>
      <c r="C62" s="237">
        <v>208024</v>
      </c>
      <c r="D62" s="238">
        <v>181676</v>
      </c>
      <c r="E62" s="230">
        <v>138921</v>
      </c>
      <c r="F62" s="232">
        <v>127438</v>
      </c>
      <c r="G62" s="233">
        <v>188169</v>
      </c>
      <c r="H62" s="232">
        <v>173204</v>
      </c>
      <c r="I62" s="233">
        <v>111886</v>
      </c>
      <c r="J62" s="232">
        <v>92699</v>
      </c>
      <c r="K62" s="233">
        <v>270162</v>
      </c>
      <c r="L62" s="234">
        <v>232568</v>
      </c>
      <c r="M62" s="233">
        <v>298268</v>
      </c>
      <c r="N62" s="232">
        <v>254547</v>
      </c>
      <c r="O62" s="233">
        <v>530798</v>
      </c>
      <c r="P62" s="232">
        <v>475243</v>
      </c>
      <c r="Q62" s="233">
        <v>515800</v>
      </c>
      <c r="R62" s="232">
        <v>481232</v>
      </c>
      <c r="S62" s="233">
        <v>547398</v>
      </c>
      <c r="T62" s="232">
        <v>477373</v>
      </c>
      <c r="U62" s="233">
        <v>580266</v>
      </c>
      <c r="V62" s="232">
        <v>525869</v>
      </c>
      <c r="W62" s="233">
        <v>312212</v>
      </c>
      <c r="X62" s="232">
        <v>282726</v>
      </c>
      <c r="Y62" s="233">
        <v>190223</v>
      </c>
      <c r="Z62" s="232">
        <v>169648</v>
      </c>
      <c r="AA62" s="261"/>
      <c r="AB62" s="233">
        <v>179118</v>
      </c>
      <c r="AC62" s="232">
        <v>155852</v>
      </c>
      <c r="AD62" s="233">
        <v>188154</v>
      </c>
      <c r="AE62" s="232">
        <v>173650</v>
      </c>
      <c r="AF62" s="233">
        <v>125388</v>
      </c>
      <c r="AG62" s="232">
        <v>114469</v>
      </c>
      <c r="AH62" s="233">
        <v>169873</v>
      </c>
      <c r="AI62" s="232">
        <v>139848</v>
      </c>
      <c r="AJ62" s="233">
        <v>84443</v>
      </c>
      <c r="AK62" s="232">
        <v>80301</v>
      </c>
      <c r="AL62" s="233">
        <v>393355</v>
      </c>
      <c r="AM62" s="232">
        <v>342551</v>
      </c>
      <c r="AN62" s="233">
        <v>236923</v>
      </c>
      <c r="AO62" s="232">
        <v>205572</v>
      </c>
      <c r="AP62" s="233">
        <v>909170</v>
      </c>
      <c r="AQ62" s="232">
        <v>849313</v>
      </c>
      <c r="AR62" s="233">
        <v>532983</v>
      </c>
      <c r="AS62" s="232">
        <v>489598</v>
      </c>
      <c r="AT62" s="233">
        <v>687575</v>
      </c>
      <c r="AU62" s="232">
        <v>566469</v>
      </c>
      <c r="AV62" s="233">
        <v>367455</v>
      </c>
      <c r="AW62" s="232">
        <v>340668</v>
      </c>
      <c r="AX62" s="233">
        <v>260949</v>
      </c>
      <c r="AY62" s="232">
        <v>221915</v>
      </c>
      <c r="AZ62" s="261"/>
      <c r="BA62" s="233">
        <v>273232</v>
      </c>
      <c r="BB62" s="232">
        <v>242492</v>
      </c>
      <c r="BC62" s="384">
        <v>130.77000000000001</v>
      </c>
      <c r="BD62" s="364">
        <v>5589.16</v>
      </c>
      <c r="BE62" s="364">
        <v>2155.83</v>
      </c>
      <c r="BF62" s="364">
        <v>5171.6499999999996</v>
      </c>
      <c r="BG62" s="364">
        <v>5074.41</v>
      </c>
      <c r="BH62" s="364">
        <v>9736.7099999999991</v>
      </c>
      <c r="BI62" s="233">
        <v>13104.39</v>
      </c>
      <c r="BJ62" s="233">
        <v>14488.17</v>
      </c>
      <c r="BK62" s="233">
        <v>12598.03</v>
      </c>
      <c r="BL62" s="233">
        <v>8380.9599999999991</v>
      </c>
      <c r="BM62" s="233">
        <v>5086.58</v>
      </c>
    </row>
    <row r="63" spans="1:65" ht="13.5" thickBot="1">
      <c r="A63" s="99" t="s">
        <v>102</v>
      </c>
      <c r="B63" s="155"/>
      <c r="C63" s="239">
        <f>SUM(C58:C62)</f>
        <v>4309066</v>
      </c>
      <c r="D63" s="240">
        <f t="shared" ref="D63:Z63" si="31">SUM(D58:D62)</f>
        <v>4038837</v>
      </c>
      <c r="E63" s="239">
        <f>SUM(E58:E62)</f>
        <v>848340</v>
      </c>
      <c r="F63" s="240">
        <f t="shared" si="31"/>
        <v>808950</v>
      </c>
      <c r="G63" s="241">
        <f>SUM(G58:G62)</f>
        <v>6733010</v>
      </c>
      <c r="H63" s="240">
        <f t="shared" si="31"/>
        <v>6269944</v>
      </c>
      <c r="I63" s="241">
        <f>SUM(I58:I62)</f>
        <v>2162319</v>
      </c>
      <c r="J63" s="240">
        <f t="shared" si="31"/>
        <v>2043379</v>
      </c>
      <c r="K63" s="241">
        <f>SUM(K58:K62)</f>
        <v>3495163</v>
      </c>
      <c r="L63" s="240">
        <f t="shared" si="31"/>
        <v>3366310</v>
      </c>
      <c r="M63" s="239">
        <f>SUM(M58:M62)</f>
        <v>2073143</v>
      </c>
      <c r="N63" s="240">
        <f t="shared" si="31"/>
        <v>1934944</v>
      </c>
      <c r="O63" s="239">
        <f>SUM(O58:O62)</f>
        <v>3648907</v>
      </c>
      <c r="P63" s="242">
        <f t="shared" si="31"/>
        <v>3325884</v>
      </c>
      <c r="Q63" s="239">
        <f>SUM(Q58:Q62)</f>
        <v>9978792</v>
      </c>
      <c r="R63" s="242">
        <f t="shared" si="31"/>
        <v>9638862</v>
      </c>
      <c r="S63" s="239">
        <f>SUM(S58:S62)</f>
        <v>7420096</v>
      </c>
      <c r="T63" s="240">
        <f t="shared" si="31"/>
        <v>6980229</v>
      </c>
      <c r="U63" s="239">
        <f>SUM(U58:U62)</f>
        <v>6467816</v>
      </c>
      <c r="V63" s="240">
        <f t="shared" si="31"/>
        <v>6090269</v>
      </c>
      <c r="W63" s="239">
        <f>SUM(W58:W62)</f>
        <v>2682233</v>
      </c>
      <c r="X63" s="240">
        <f t="shared" si="31"/>
        <v>2488390</v>
      </c>
      <c r="Y63" s="239">
        <f>SUM(Y58:Y62)</f>
        <v>2026859</v>
      </c>
      <c r="Z63" s="240">
        <f t="shared" si="31"/>
        <v>1779228</v>
      </c>
      <c r="AA63" s="261"/>
      <c r="AB63" s="239">
        <f>SUM(AB58:AB62)</f>
        <v>4718716</v>
      </c>
      <c r="AC63" s="240">
        <f t="shared" ref="AC63" si="32">SUM(AC58:AC62)</f>
        <v>4281850</v>
      </c>
      <c r="AD63" s="239">
        <f t="shared" ref="AD63:AY63" si="33">SUM(AD58:AD62)</f>
        <v>1447674</v>
      </c>
      <c r="AE63" s="240">
        <f t="shared" si="33"/>
        <v>1311090</v>
      </c>
      <c r="AF63" s="239">
        <f t="shared" si="33"/>
        <v>7266583</v>
      </c>
      <c r="AG63" s="240">
        <f t="shared" si="33"/>
        <v>6643179</v>
      </c>
      <c r="AH63" s="239">
        <f t="shared" si="33"/>
        <v>2787143</v>
      </c>
      <c r="AI63" s="240">
        <f t="shared" si="33"/>
        <v>2524222</v>
      </c>
      <c r="AJ63" s="239">
        <f t="shared" si="33"/>
        <v>3214486</v>
      </c>
      <c r="AK63" s="240">
        <f t="shared" si="33"/>
        <v>2870891</v>
      </c>
      <c r="AL63" s="239">
        <f t="shared" si="33"/>
        <v>2126275</v>
      </c>
      <c r="AM63" s="240">
        <f t="shared" si="33"/>
        <v>1848943</v>
      </c>
      <c r="AN63" s="239">
        <f t="shared" si="33"/>
        <v>5880954</v>
      </c>
      <c r="AO63" s="240">
        <f t="shared" si="33"/>
        <v>5387223</v>
      </c>
      <c r="AP63" s="239">
        <f t="shared" si="33"/>
        <v>11102491</v>
      </c>
      <c r="AQ63" s="240">
        <f t="shared" si="33"/>
        <v>10098162</v>
      </c>
      <c r="AR63" s="239">
        <f t="shared" si="33"/>
        <v>9332086</v>
      </c>
      <c r="AS63" s="240">
        <f t="shared" si="33"/>
        <v>8954519</v>
      </c>
      <c r="AT63" s="239">
        <f t="shared" si="33"/>
        <v>6791655</v>
      </c>
      <c r="AU63" s="240">
        <f t="shared" si="33"/>
        <v>6346268</v>
      </c>
      <c r="AV63" s="239">
        <f t="shared" si="33"/>
        <v>2530589</v>
      </c>
      <c r="AW63" s="240">
        <f t="shared" si="33"/>
        <v>2375514</v>
      </c>
      <c r="AX63" s="239">
        <f t="shared" si="33"/>
        <v>2648023</v>
      </c>
      <c r="AY63" s="240">
        <f t="shared" si="33"/>
        <v>2485881</v>
      </c>
      <c r="AZ63" s="261"/>
      <c r="BA63" s="239">
        <f t="shared" ref="BA63:BB63" si="34">SUM(BA58:BA62)</f>
        <v>5722835</v>
      </c>
      <c r="BB63" s="240">
        <f t="shared" si="34"/>
        <v>5309656</v>
      </c>
      <c r="BC63" s="349">
        <v>1127.31</v>
      </c>
      <c r="BD63" s="365">
        <v>195411.47000000003</v>
      </c>
      <c r="BE63" s="365">
        <v>94625.39</v>
      </c>
      <c r="BF63" s="365">
        <v>41934.43</v>
      </c>
      <c r="BG63" s="365">
        <v>51574.83</v>
      </c>
      <c r="BH63" s="365">
        <f t="shared" ref="BH63:BM63" si="35">SUM(BH58:BH62)</f>
        <v>134271.09</v>
      </c>
      <c r="BI63" s="239">
        <f t="shared" si="35"/>
        <v>245374.52000000002</v>
      </c>
      <c r="BJ63" s="239">
        <f t="shared" si="35"/>
        <v>214302.81</v>
      </c>
      <c r="BK63" s="239">
        <f t="shared" si="35"/>
        <v>133153.40000000002</v>
      </c>
      <c r="BL63" s="239">
        <f t="shared" si="35"/>
        <v>83531.01999999999</v>
      </c>
      <c r="BM63" s="239">
        <f t="shared" si="35"/>
        <v>46466.67</v>
      </c>
    </row>
    <row r="64" spans="1:65" ht="13.5" thickBot="1">
      <c r="A64" s="84"/>
      <c r="B64" s="150"/>
      <c r="C64" s="243"/>
      <c r="D64" s="160"/>
      <c r="E64" s="159"/>
      <c r="F64" s="161"/>
      <c r="G64" s="162"/>
      <c r="H64" s="161"/>
      <c r="I64" s="162"/>
      <c r="J64" s="161"/>
      <c r="K64" s="162"/>
      <c r="L64" s="163"/>
      <c r="M64" s="162"/>
      <c r="N64" s="161"/>
      <c r="O64" s="162"/>
      <c r="P64" s="161"/>
      <c r="Q64" s="162"/>
      <c r="R64" s="161"/>
      <c r="S64" s="162"/>
      <c r="T64" s="161"/>
      <c r="U64" s="162"/>
      <c r="V64" s="161"/>
      <c r="W64" s="162"/>
      <c r="X64" s="161"/>
      <c r="Y64" s="162"/>
      <c r="Z64" s="161"/>
      <c r="AA64" s="261"/>
      <c r="AB64" s="162"/>
      <c r="AC64" s="161"/>
      <c r="AD64" s="162"/>
      <c r="AE64" s="161"/>
      <c r="AF64" s="162"/>
      <c r="AG64" s="161"/>
      <c r="AH64" s="162"/>
      <c r="AI64" s="161"/>
      <c r="AJ64" s="162"/>
      <c r="AK64" s="161"/>
      <c r="AL64" s="162"/>
      <c r="AM64" s="161"/>
      <c r="AN64" s="162"/>
      <c r="AO64" s="161"/>
      <c r="AP64" s="162"/>
      <c r="AQ64" s="161"/>
      <c r="AR64" s="162"/>
      <c r="AS64" s="161"/>
      <c r="AT64" s="162"/>
      <c r="AU64" s="161"/>
      <c r="AV64" s="162"/>
      <c r="AW64" s="161"/>
      <c r="AX64" s="162"/>
      <c r="AY64" s="161"/>
      <c r="AZ64" s="261"/>
      <c r="BA64" s="162"/>
      <c r="BB64" s="161"/>
      <c r="BC64" s="377"/>
      <c r="BD64" s="353"/>
      <c r="BE64" s="353"/>
      <c r="BF64" s="353"/>
      <c r="BG64" s="353"/>
      <c r="BH64" s="353"/>
      <c r="BI64" s="162"/>
      <c r="BJ64" s="162"/>
      <c r="BK64" s="162"/>
      <c r="BL64" s="162"/>
      <c r="BM64" s="162"/>
    </row>
    <row r="65" spans="1:65" ht="20.100000000000001" customHeight="1" thickBot="1">
      <c r="A65" s="100" t="s">
        <v>103</v>
      </c>
      <c r="B65" s="247"/>
      <c r="C65" s="244">
        <f t="shared" ref="C65:X65" si="36">C11+C18+C30+C39+C48+C56+C63</f>
        <v>35752966</v>
      </c>
      <c r="D65" s="245">
        <f t="shared" si="36"/>
        <v>32053843</v>
      </c>
      <c r="E65" s="244">
        <f t="shared" si="36"/>
        <v>12732391</v>
      </c>
      <c r="F65" s="245">
        <f t="shared" si="36"/>
        <v>11004911</v>
      </c>
      <c r="G65" s="246">
        <f t="shared" si="36"/>
        <v>49695667</v>
      </c>
      <c r="H65" s="245">
        <f t="shared" si="36"/>
        <v>44694437</v>
      </c>
      <c r="I65" s="246">
        <f t="shared" si="36"/>
        <v>35435712</v>
      </c>
      <c r="J65" s="245">
        <f t="shared" si="36"/>
        <v>31746675</v>
      </c>
      <c r="K65" s="246">
        <f>K11+K18+K30+K39+K48+K56+K63</f>
        <v>43272943</v>
      </c>
      <c r="L65" s="245">
        <f t="shared" si="36"/>
        <v>38604757</v>
      </c>
      <c r="M65" s="244">
        <f>M11+M18+M30+M39+M48+M56+M63</f>
        <v>44143707</v>
      </c>
      <c r="N65" s="245">
        <f t="shared" si="36"/>
        <v>40129620</v>
      </c>
      <c r="O65" s="244">
        <f>O11+O18+O30+O39+O48+O56+O63</f>
        <v>69928937</v>
      </c>
      <c r="P65" s="248">
        <f t="shared" si="36"/>
        <v>64471345</v>
      </c>
      <c r="Q65" s="244">
        <f>Q11+Q18+Q30+Q39+Q48+Q56+Q63</f>
        <v>76098390</v>
      </c>
      <c r="R65" s="248">
        <f>R11+R18+R30+R39+R48+R56+R63</f>
        <v>71623544</v>
      </c>
      <c r="S65" s="244">
        <f>S11+S18+S30+S39+S48+S56+S63</f>
        <v>69444285</v>
      </c>
      <c r="T65" s="245">
        <f t="shared" si="36"/>
        <v>64744965</v>
      </c>
      <c r="U65" s="244">
        <f>U11+U18+U30+U39+U48+U56+U63</f>
        <v>74813290</v>
      </c>
      <c r="V65" s="245">
        <f>V11+V18+V30+V39+V48+V56+V63</f>
        <v>68778317</v>
      </c>
      <c r="W65" s="244">
        <f>W11+W18+W30+W39+W48+W56+W63</f>
        <v>43472611</v>
      </c>
      <c r="X65" s="245">
        <f t="shared" si="36"/>
        <v>39252247</v>
      </c>
      <c r="Y65" s="246">
        <f>Y11+Y18+Y30+Y39+Y48+Y56+Y63</f>
        <v>33451285</v>
      </c>
      <c r="Z65" s="274">
        <f>Z11+Z18+Z30+Z39+Z48+Z56+Z63</f>
        <v>29822695</v>
      </c>
      <c r="AA65" s="261"/>
      <c r="AB65" s="246">
        <f t="shared" ref="AB65:AY65" si="37">AB11+AB18+AB30+AB39+AB48+AB56+AB63</f>
        <v>31768972</v>
      </c>
      <c r="AC65" s="274">
        <f t="shared" si="37"/>
        <v>27707371</v>
      </c>
      <c r="AD65" s="246">
        <f t="shared" si="37"/>
        <v>20231410</v>
      </c>
      <c r="AE65" s="274">
        <f t="shared" si="37"/>
        <v>17906577</v>
      </c>
      <c r="AF65" s="246">
        <f t="shared" si="37"/>
        <v>51132179</v>
      </c>
      <c r="AG65" s="274">
        <f t="shared" si="37"/>
        <v>45544293</v>
      </c>
      <c r="AH65" s="246">
        <f t="shared" si="37"/>
        <v>42811487</v>
      </c>
      <c r="AI65" s="274">
        <f t="shared" si="37"/>
        <v>38210862</v>
      </c>
      <c r="AJ65" s="246">
        <f t="shared" si="37"/>
        <v>40511296</v>
      </c>
      <c r="AK65" s="274">
        <f t="shared" si="37"/>
        <v>35869836</v>
      </c>
      <c r="AL65" s="246">
        <f t="shared" si="37"/>
        <v>47945178</v>
      </c>
      <c r="AM65" s="274">
        <f t="shared" si="37"/>
        <v>43606154</v>
      </c>
      <c r="AN65" s="246">
        <f t="shared" si="37"/>
        <v>70200771</v>
      </c>
      <c r="AO65" s="274">
        <f t="shared" si="37"/>
        <v>64150958</v>
      </c>
      <c r="AP65" s="246">
        <f t="shared" si="37"/>
        <v>87339768</v>
      </c>
      <c r="AQ65" s="274">
        <f t="shared" si="37"/>
        <v>81485923</v>
      </c>
      <c r="AR65" s="246">
        <f t="shared" si="37"/>
        <v>84507142</v>
      </c>
      <c r="AS65" s="274">
        <f t="shared" si="37"/>
        <v>79021876</v>
      </c>
      <c r="AT65" s="246">
        <f t="shared" si="37"/>
        <v>77653394</v>
      </c>
      <c r="AU65" s="274">
        <f t="shared" si="37"/>
        <v>71027231</v>
      </c>
      <c r="AV65" s="246">
        <f t="shared" si="37"/>
        <v>43440630</v>
      </c>
      <c r="AW65" s="274">
        <f t="shared" si="37"/>
        <v>39633883</v>
      </c>
      <c r="AX65" s="246">
        <f t="shared" si="37"/>
        <v>35861563</v>
      </c>
      <c r="AY65" s="274">
        <f t="shared" si="37"/>
        <v>31927333</v>
      </c>
      <c r="AZ65" s="261"/>
      <c r="BA65" s="246">
        <f t="shared" ref="BA65:BB65" si="38">BA11+BA18+BA30+BA39+BA48+BA56+BA63</f>
        <v>39787212</v>
      </c>
      <c r="BB65" s="274">
        <f t="shared" si="38"/>
        <v>34960395</v>
      </c>
      <c r="BC65" s="385">
        <v>34049.769999999997</v>
      </c>
      <c r="BD65" s="366">
        <v>1332172.54</v>
      </c>
      <c r="BE65" s="366">
        <v>808796.58</v>
      </c>
      <c r="BF65" s="366">
        <v>946245.96</v>
      </c>
      <c r="BG65" s="366">
        <v>1027747.89</v>
      </c>
      <c r="BH65" s="366">
        <f>BH11+BH18+BH30+BH39+BH48+BH56+BH63</f>
        <v>1649821.9700000002</v>
      </c>
      <c r="BI65" s="246">
        <f t="shared" ref="BI65:BM65" si="39">BI11+BI18+BI30+BI39+BI48+BI56+BI63</f>
        <v>1789066.31</v>
      </c>
      <c r="BJ65" s="246">
        <f t="shared" si="39"/>
        <v>1715734.04</v>
      </c>
      <c r="BK65" s="246">
        <f t="shared" si="39"/>
        <v>1523504.7000000002</v>
      </c>
      <c r="BL65" s="246">
        <f t="shared" si="39"/>
        <v>975872.52</v>
      </c>
      <c r="BM65" s="246">
        <f t="shared" si="39"/>
        <v>672051.66</v>
      </c>
    </row>
    <row r="66" spans="1:65">
      <c r="B66" s="150"/>
      <c r="C66" s="159"/>
      <c r="D66" s="160"/>
      <c r="E66" s="159"/>
      <c r="F66" s="249"/>
      <c r="G66" s="250"/>
      <c r="H66" s="249"/>
      <c r="I66" s="250"/>
      <c r="J66" s="249"/>
      <c r="K66" s="250"/>
      <c r="L66" s="251"/>
      <c r="M66" s="250"/>
      <c r="N66" s="249"/>
      <c r="O66" s="250"/>
      <c r="P66" s="249"/>
      <c r="Q66" s="250"/>
      <c r="R66" s="249"/>
      <c r="S66" s="250"/>
      <c r="T66" s="249"/>
      <c r="U66" s="250"/>
      <c r="V66" s="249"/>
      <c r="W66" s="250"/>
      <c r="X66" s="249"/>
      <c r="Y66" s="250"/>
      <c r="Z66" s="249"/>
      <c r="AA66" s="261"/>
      <c r="AB66" s="250"/>
      <c r="AC66" s="249"/>
      <c r="AD66" s="250"/>
      <c r="AE66" s="249"/>
      <c r="AF66" s="250"/>
      <c r="AG66" s="249"/>
      <c r="AH66" s="250"/>
      <c r="AI66" s="249"/>
      <c r="AJ66" s="250"/>
      <c r="AK66" s="249"/>
      <c r="AL66" s="250"/>
      <c r="AM66" s="249"/>
      <c r="AN66" s="250"/>
      <c r="AO66" s="249"/>
      <c r="AP66" s="250"/>
      <c r="AQ66" s="249"/>
      <c r="AR66" s="250"/>
      <c r="AS66" s="249"/>
      <c r="AT66" s="250"/>
      <c r="AU66" s="249"/>
      <c r="AV66" s="250"/>
      <c r="AW66" s="249"/>
      <c r="AX66" s="250"/>
      <c r="AY66" s="249"/>
      <c r="AZ66" s="261"/>
      <c r="BA66" s="250"/>
      <c r="BB66" s="249"/>
      <c r="BC66" s="371"/>
      <c r="BD66" s="367"/>
      <c r="BE66" s="367"/>
      <c r="BF66" s="367"/>
      <c r="BG66" s="367"/>
      <c r="BH66" s="367"/>
      <c r="BI66" s="250"/>
      <c r="BJ66" s="250"/>
      <c r="BK66" s="250"/>
      <c r="BL66" s="250"/>
      <c r="BM66" s="250"/>
    </row>
    <row r="67" spans="1:65">
      <c r="A67" s="101">
        <v>99</v>
      </c>
      <c r="B67" s="150"/>
      <c r="C67" s="159">
        <v>4180</v>
      </c>
      <c r="D67" s="160">
        <v>4180</v>
      </c>
      <c r="E67" s="159">
        <v>0</v>
      </c>
      <c r="F67" s="252">
        <v>0</v>
      </c>
      <c r="G67" s="253">
        <v>0</v>
      </c>
      <c r="H67" s="252">
        <v>0</v>
      </c>
      <c r="I67" s="162">
        <v>37405</v>
      </c>
      <c r="J67" s="254">
        <v>37405</v>
      </c>
      <c r="K67" s="255">
        <v>0</v>
      </c>
      <c r="L67" s="252">
        <v>0</v>
      </c>
      <c r="M67" s="253">
        <v>0</v>
      </c>
      <c r="N67" s="252">
        <v>0</v>
      </c>
      <c r="O67" s="263">
        <v>64408</v>
      </c>
      <c r="P67" s="264">
        <v>64408</v>
      </c>
      <c r="Q67" s="263">
        <v>500</v>
      </c>
      <c r="R67" s="264">
        <v>500</v>
      </c>
      <c r="S67" s="263">
        <v>58926</v>
      </c>
      <c r="T67" s="264">
        <v>58926</v>
      </c>
      <c r="U67" s="263">
        <v>0</v>
      </c>
      <c r="V67" s="264">
        <v>0</v>
      </c>
      <c r="W67" s="263"/>
      <c r="X67" s="264"/>
      <c r="Y67" s="263"/>
      <c r="Z67" s="264"/>
      <c r="AA67" s="261"/>
      <c r="AB67" s="263">
        <v>987649</v>
      </c>
      <c r="AC67" s="264">
        <v>900692</v>
      </c>
      <c r="AD67" s="263"/>
      <c r="AE67" s="264"/>
      <c r="AF67" s="263">
        <v>3349273</v>
      </c>
      <c r="AG67" s="264">
        <v>3170649</v>
      </c>
      <c r="AH67" s="263">
        <v>2180490</v>
      </c>
      <c r="AI67" s="264">
        <v>2062388</v>
      </c>
      <c r="AJ67" s="263">
        <v>2141730</v>
      </c>
      <c r="AK67" s="264">
        <v>2036933</v>
      </c>
      <c r="AL67" s="263">
        <v>2486004</v>
      </c>
      <c r="AM67" s="264">
        <v>2391512</v>
      </c>
      <c r="AN67" s="263">
        <v>2873627</v>
      </c>
      <c r="AO67" s="264">
        <v>2771550</v>
      </c>
      <c r="AP67" s="263">
        <v>2998689</v>
      </c>
      <c r="AQ67" s="264">
        <v>2894351</v>
      </c>
      <c r="AR67" s="263">
        <v>2860182</v>
      </c>
      <c r="AS67" s="264">
        <v>2700828</v>
      </c>
      <c r="AT67" s="263">
        <v>1940873</v>
      </c>
      <c r="AU67" s="264">
        <v>1824069</v>
      </c>
      <c r="AV67" s="263">
        <v>2010492</v>
      </c>
      <c r="AW67" s="264">
        <v>1842522</v>
      </c>
      <c r="AX67" s="263">
        <v>1727887</v>
      </c>
      <c r="AY67" s="264">
        <v>1592717</v>
      </c>
      <c r="AZ67" s="261"/>
      <c r="BA67" s="263">
        <v>1847484</v>
      </c>
      <c r="BB67" s="264">
        <v>1666608</v>
      </c>
      <c r="BC67" s="386"/>
      <c r="BD67" s="369"/>
      <c r="BE67" s="369"/>
      <c r="BF67" s="369"/>
      <c r="BG67" s="369"/>
      <c r="BH67" s="369"/>
      <c r="BI67" s="263"/>
      <c r="BJ67" s="263"/>
      <c r="BK67" s="263"/>
      <c r="BL67" s="263"/>
      <c r="BM67" s="263"/>
    </row>
    <row r="68" spans="1:65" ht="13.5" thickBot="1">
      <c r="B68" s="258"/>
      <c r="C68" s="256">
        <f>C65+C67</f>
        <v>35757146</v>
      </c>
      <c r="D68" s="257">
        <f>D67+D65</f>
        <v>32058023</v>
      </c>
      <c r="E68" s="256">
        <f>E65+E67</f>
        <v>12732391</v>
      </c>
      <c r="F68" s="259">
        <f>F65+F67</f>
        <v>11004911</v>
      </c>
      <c r="G68" s="260">
        <f>G65+G67</f>
        <v>49695667</v>
      </c>
      <c r="H68" s="259">
        <f>H65+H67</f>
        <v>44694437</v>
      </c>
      <c r="I68" s="260">
        <f>I65+I67</f>
        <v>35473117</v>
      </c>
      <c r="J68" s="259">
        <f t="shared" ref="J68:Z68" si="40">J65+J67</f>
        <v>31784080</v>
      </c>
      <c r="K68" s="260">
        <f>K65+K66</f>
        <v>43272943</v>
      </c>
      <c r="L68" s="259">
        <f t="shared" si="40"/>
        <v>38604757</v>
      </c>
      <c r="M68" s="260">
        <f>M65+M67</f>
        <v>44143707</v>
      </c>
      <c r="N68" s="259">
        <f t="shared" si="40"/>
        <v>40129620</v>
      </c>
      <c r="O68" s="260">
        <f>O65+O67</f>
        <v>69993345</v>
      </c>
      <c r="P68" s="259">
        <f t="shared" si="40"/>
        <v>64535753</v>
      </c>
      <c r="Q68" s="260">
        <f>Q65+Q67</f>
        <v>76098890</v>
      </c>
      <c r="R68" s="259">
        <f t="shared" si="40"/>
        <v>71624044</v>
      </c>
      <c r="S68" s="260">
        <f>S65+S67</f>
        <v>69503211</v>
      </c>
      <c r="T68" s="259">
        <f t="shared" si="40"/>
        <v>64803891</v>
      </c>
      <c r="U68" s="260">
        <f>U65+U67</f>
        <v>74813290</v>
      </c>
      <c r="V68" s="259">
        <f t="shared" si="40"/>
        <v>68778317</v>
      </c>
      <c r="W68" s="260">
        <f>W65+W67</f>
        <v>43472611</v>
      </c>
      <c r="X68" s="259">
        <f t="shared" si="40"/>
        <v>39252247</v>
      </c>
      <c r="Y68" s="260">
        <f>Y65+Y67</f>
        <v>33451285</v>
      </c>
      <c r="Z68" s="259">
        <f t="shared" si="40"/>
        <v>29822695</v>
      </c>
      <c r="AA68" s="261"/>
      <c r="AB68" s="260">
        <f>AB65+AB67</f>
        <v>32756621</v>
      </c>
      <c r="AC68" s="259">
        <f t="shared" ref="AC68" si="41">AC65+AC67</f>
        <v>28608063</v>
      </c>
      <c r="AD68" s="260">
        <f t="shared" ref="AD68:AY68" si="42">AD65+AD67</f>
        <v>20231410</v>
      </c>
      <c r="AE68" s="259">
        <f t="shared" si="42"/>
        <v>17906577</v>
      </c>
      <c r="AF68" s="260">
        <f t="shared" si="42"/>
        <v>54481452</v>
      </c>
      <c r="AG68" s="259">
        <f t="shared" si="42"/>
        <v>48714942</v>
      </c>
      <c r="AH68" s="260">
        <f t="shared" si="42"/>
        <v>44991977</v>
      </c>
      <c r="AI68" s="259">
        <f t="shared" si="42"/>
        <v>40273250</v>
      </c>
      <c r="AJ68" s="260">
        <f t="shared" si="42"/>
        <v>42653026</v>
      </c>
      <c r="AK68" s="259">
        <f t="shared" si="42"/>
        <v>37906769</v>
      </c>
      <c r="AL68" s="260">
        <f t="shared" si="42"/>
        <v>50431182</v>
      </c>
      <c r="AM68" s="259">
        <f t="shared" si="42"/>
        <v>45997666</v>
      </c>
      <c r="AN68" s="260">
        <f t="shared" si="42"/>
        <v>73074398</v>
      </c>
      <c r="AO68" s="259">
        <f t="shared" si="42"/>
        <v>66922508</v>
      </c>
      <c r="AP68" s="260">
        <f t="shared" si="42"/>
        <v>90338457</v>
      </c>
      <c r="AQ68" s="259">
        <f t="shared" si="42"/>
        <v>84380274</v>
      </c>
      <c r="AR68" s="260">
        <f t="shared" si="42"/>
        <v>87367324</v>
      </c>
      <c r="AS68" s="259">
        <f t="shared" si="42"/>
        <v>81722704</v>
      </c>
      <c r="AT68" s="260">
        <f t="shared" si="42"/>
        <v>79594267</v>
      </c>
      <c r="AU68" s="259">
        <f t="shared" si="42"/>
        <v>72851300</v>
      </c>
      <c r="AV68" s="260">
        <f t="shared" si="42"/>
        <v>45451122</v>
      </c>
      <c r="AW68" s="259">
        <f t="shared" si="42"/>
        <v>41476405</v>
      </c>
      <c r="AX68" s="260">
        <f t="shared" si="42"/>
        <v>37589450</v>
      </c>
      <c r="AY68" s="259">
        <f t="shared" si="42"/>
        <v>33520050</v>
      </c>
      <c r="AZ68" s="261"/>
      <c r="BA68" s="260">
        <f t="shared" ref="BA68:BB68" si="43">BA65+BA67</f>
        <v>41634696</v>
      </c>
      <c r="BB68" s="259">
        <f t="shared" si="43"/>
        <v>36627003</v>
      </c>
      <c r="BC68" s="387"/>
      <c r="BD68" s="368"/>
      <c r="BE68" s="368"/>
      <c r="BF68" s="368"/>
      <c r="BG68" s="368">
        <f t="shared" ref="BG68:BM68" si="44">BG65+BG67</f>
        <v>1027747.89</v>
      </c>
      <c r="BH68" s="368">
        <f t="shared" si="44"/>
        <v>1649821.9700000002</v>
      </c>
      <c r="BI68" s="260">
        <f t="shared" si="44"/>
        <v>1789066.31</v>
      </c>
      <c r="BJ68" s="260">
        <f t="shared" si="44"/>
        <v>1715734.04</v>
      </c>
      <c r="BK68" s="260">
        <f t="shared" si="44"/>
        <v>1523504.7000000002</v>
      </c>
      <c r="BL68" s="260">
        <f t="shared" si="44"/>
        <v>975872.52</v>
      </c>
      <c r="BM68" s="260">
        <f t="shared" si="44"/>
        <v>672051.66</v>
      </c>
    </row>
  </sheetData>
  <mergeCells count="33">
    <mergeCell ref="A4:A5"/>
    <mergeCell ref="AT4:AU4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:Z3"/>
    <mergeCell ref="W4:X4"/>
    <mergeCell ref="AH4:AI4"/>
    <mergeCell ref="AV4:AW4"/>
    <mergeCell ref="U4:V4"/>
    <mergeCell ref="BA3:BM3"/>
    <mergeCell ref="BA1:BM1"/>
    <mergeCell ref="BA2:BM2"/>
    <mergeCell ref="BA4:BB4"/>
    <mergeCell ref="AB1:AY1"/>
    <mergeCell ref="AB2:AY2"/>
    <mergeCell ref="AJ4:AK4"/>
    <mergeCell ref="AL4:AM4"/>
    <mergeCell ref="AN4:AO4"/>
    <mergeCell ref="AP4:AQ4"/>
    <mergeCell ref="AR4:AS4"/>
    <mergeCell ref="AB4:AC4"/>
    <mergeCell ref="AD4:AE4"/>
    <mergeCell ref="AF4:AG4"/>
    <mergeCell ref="AB3:AY3"/>
    <mergeCell ref="AX4:AY4"/>
  </mergeCells>
  <conditionalFormatting sqref="B5:Z5">
    <cfRule type="cellIs" dxfId="23" priority="37" operator="lessThan">
      <formula>0</formula>
    </cfRule>
  </conditionalFormatting>
  <conditionalFormatting sqref="AB5:AC5">
    <cfRule type="cellIs" dxfId="22" priority="35" operator="lessThan">
      <formula>0</formula>
    </cfRule>
  </conditionalFormatting>
  <conditionalFormatting sqref="AD5:AE5">
    <cfRule type="cellIs" dxfId="21" priority="23" operator="lessThan">
      <formula>0</formula>
    </cfRule>
  </conditionalFormatting>
  <conditionalFormatting sqref="AF5:AG5">
    <cfRule type="cellIs" dxfId="20" priority="22" operator="lessThan">
      <formula>0</formula>
    </cfRule>
  </conditionalFormatting>
  <conditionalFormatting sqref="AH5:AI5">
    <cfRule type="cellIs" dxfId="19" priority="21" operator="lessThan">
      <formula>0</formula>
    </cfRule>
  </conditionalFormatting>
  <conditionalFormatting sqref="AJ5:AK5">
    <cfRule type="cellIs" dxfId="18" priority="20" operator="lessThan">
      <formula>0</formula>
    </cfRule>
  </conditionalFormatting>
  <conditionalFormatting sqref="AL5:AM5">
    <cfRule type="cellIs" dxfId="17" priority="19" operator="lessThan">
      <formula>0</formula>
    </cfRule>
  </conditionalFormatting>
  <conditionalFormatting sqref="AN5:AO5">
    <cfRule type="cellIs" dxfId="16" priority="18" operator="lessThan">
      <formula>0</formula>
    </cfRule>
  </conditionalFormatting>
  <conditionalFormatting sqref="AP5:AQ5">
    <cfRule type="cellIs" dxfId="15" priority="17" operator="lessThan">
      <formula>0</formula>
    </cfRule>
  </conditionalFormatting>
  <conditionalFormatting sqref="AR5:AS5">
    <cfRule type="cellIs" dxfId="14" priority="16" operator="lessThan">
      <formula>0</formula>
    </cfRule>
  </conditionalFormatting>
  <conditionalFormatting sqref="AT5:AU5">
    <cfRule type="cellIs" dxfId="13" priority="15" operator="lessThan">
      <formula>0</formula>
    </cfRule>
  </conditionalFormatting>
  <conditionalFormatting sqref="AV5:AW5">
    <cfRule type="cellIs" dxfId="12" priority="14" operator="lessThan">
      <formula>0</formula>
    </cfRule>
  </conditionalFormatting>
  <conditionalFormatting sqref="AX5:AY5">
    <cfRule type="cellIs" dxfId="11" priority="13" operator="lessThan">
      <formula>0</formula>
    </cfRule>
  </conditionalFormatting>
  <conditionalFormatting sqref="BA5:BB5">
    <cfRule type="cellIs" dxfId="10" priority="12" operator="lessThan">
      <formula>0</formula>
    </cfRule>
  </conditionalFormatting>
  <conditionalFormatting sqref="BC5">
    <cfRule type="cellIs" dxfId="9" priority="10" operator="lessThan">
      <formula>0</formula>
    </cfRule>
  </conditionalFormatting>
  <conditionalFormatting sqref="BD5">
    <cfRule type="cellIs" dxfId="8" priority="9" operator="lessThan">
      <formula>0</formula>
    </cfRule>
  </conditionalFormatting>
  <conditionalFormatting sqref="BE5">
    <cfRule type="cellIs" dxfId="7" priority="8" operator="lessThan">
      <formula>0</formula>
    </cfRule>
  </conditionalFormatting>
  <conditionalFormatting sqref="BF5">
    <cfRule type="cellIs" dxfId="6" priority="7" operator="lessThan">
      <formula>0</formula>
    </cfRule>
  </conditionalFormatting>
  <conditionalFormatting sqref="BG5:BH5">
    <cfRule type="cellIs" dxfId="5" priority="6" operator="lessThan">
      <formula>0</formula>
    </cfRule>
  </conditionalFormatting>
  <conditionalFormatting sqref="BI5">
    <cfRule type="cellIs" dxfId="4" priority="5" operator="lessThan">
      <formula>0</formula>
    </cfRule>
  </conditionalFormatting>
  <conditionalFormatting sqref="BJ5">
    <cfRule type="cellIs" dxfId="3" priority="4" operator="lessThan">
      <formula>0</formula>
    </cfRule>
  </conditionalFormatting>
  <conditionalFormatting sqref="BK5">
    <cfRule type="cellIs" dxfId="2" priority="3" operator="lessThan">
      <formula>0</formula>
    </cfRule>
  </conditionalFormatting>
  <conditionalFormatting sqref="BL5">
    <cfRule type="cellIs" dxfId="1" priority="2" operator="lessThan">
      <formula>0</formula>
    </cfRule>
  </conditionalFormatting>
  <conditionalFormatting sqref="BM5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39"/>
  <sheetViews>
    <sheetView workbookViewId="0">
      <selection activeCell="A35" sqref="A35"/>
    </sheetView>
  </sheetViews>
  <sheetFormatPr defaultRowHeight="15"/>
  <cols>
    <col min="1" max="1" width="33.28515625" customWidth="1"/>
    <col min="2" max="2" width="1.7109375" customWidth="1"/>
    <col min="3" max="3" width="14" customWidth="1"/>
    <col min="4" max="4" width="1.7109375" customWidth="1"/>
    <col min="5" max="5" width="14" customWidth="1"/>
    <col min="6" max="6" width="1.7109375" customWidth="1"/>
    <col min="7" max="7" width="14" customWidth="1"/>
    <col min="8" max="8" width="1.7109375" customWidth="1"/>
    <col min="9" max="9" width="14" customWidth="1"/>
    <col min="10" max="10" width="1.7109375" customWidth="1"/>
    <col min="11" max="11" width="14" customWidth="1"/>
    <col min="12" max="12" width="1.7109375" customWidth="1"/>
    <col min="13" max="13" width="14" customWidth="1"/>
    <col min="14" max="14" width="1.7109375" customWidth="1"/>
    <col min="15" max="15" width="14" customWidth="1"/>
    <col min="16" max="16" width="1.7109375" customWidth="1"/>
    <col min="17" max="17" width="14" customWidth="1"/>
    <col min="18" max="18" width="17" customWidth="1"/>
    <col min="20" max="20" width="10.85546875" bestFit="1" customWidth="1"/>
  </cols>
  <sheetData>
    <row r="2" spans="1:20" ht="16.5">
      <c r="A2" s="452" t="s">
        <v>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</row>
    <row r="3" spans="1:20" ht="16.5">
      <c r="A3" s="452" t="s">
        <v>7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</row>
    <row r="4" spans="1:20" ht="16.5">
      <c r="A4" s="452" t="s">
        <v>161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</row>
    <row r="5" spans="1:20" ht="16.5">
      <c r="A5" s="452" t="s">
        <v>174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</row>
    <row r="6" spans="1:20" ht="16.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20" ht="16.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20" ht="16.5">
      <c r="A8" s="102"/>
      <c r="B8" s="102"/>
      <c r="C8" s="119" t="s">
        <v>8</v>
      </c>
      <c r="D8" s="120"/>
      <c r="E8" s="119" t="s">
        <v>9</v>
      </c>
      <c r="F8" s="120"/>
      <c r="G8" s="119" t="s">
        <v>10</v>
      </c>
      <c r="H8" s="120"/>
      <c r="I8" s="119" t="s">
        <v>11</v>
      </c>
      <c r="J8" s="120"/>
      <c r="K8" s="119" t="s">
        <v>12</v>
      </c>
      <c r="L8" s="120"/>
      <c r="M8" s="119" t="s">
        <v>13</v>
      </c>
      <c r="N8" s="120"/>
      <c r="O8" s="119" t="s">
        <v>17</v>
      </c>
      <c r="P8" s="121"/>
      <c r="Q8" s="119" t="s">
        <v>15</v>
      </c>
    </row>
    <row r="9" spans="1:20" ht="16.5">
      <c r="A9" s="109" t="s">
        <v>18</v>
      </c>
      <c r="B9" s="102"/>
      <c r="C9" s="102" t="s">
        <v>16</v>
      </c>
      <c r="D9" s="102"/>
      <c r="E9" s="102" t="s">
        <v>16</v>
      </c>
      <c r="F9" s="102"/>
      <c r="G9" s="102" t="s">
        <v>16</v>
      </c>
      <c r="H9" s="102"/>
      <c r="I9" s="102" t="s">
        <v>16</v>
      </c>
      <c r="J9" s="102"/>
      <c r="K9" s="102" t="s">
        <v>16</v>
      </c>
      <c r="L9" s="102"/>
      <c r="M9" s="102" t="s">
        <v>16</v>
      </c>
      <c r="N9" s="102"/>
      <c r="O9" s="102" t="s">
        <v>16</v>
      </c>
      <c r="P9" s="102"/>
      <c r="Q9" s="102"/>
    </row>
    <row r="10" spans="1:20" ht="16.5">
      <c r="A10" s="106" t="s">
        <v>138</v>
      </c>
      <c r="B10" s="105"/>
      <c r="C10" s="105">
        <f>'[1]Monthly Collections'!B19</f>
        <v>146591.38</v>
      </c>
      <c r="D10" s="105"/>
      <c r="E10" s="105">
        <f>'[1]Monthly Collections'!C19</f>
        <v>58149.99</v>
      </c>
      <c r="F10" s="105"/>
      <c r="G10" s="105">
        <f>'[1]Monthly Collections'!D19</f>
        <v>355473.68</v>
      </c>
      <c r="H10" s="105"/>
      <c r="I10" s="105">
        <f>'[1]Monthly Collections'!E19</f>
        <v>78227.460000000006</v>
      </c>
      <c r="J10" s="105"/>
      <c r="K10" s="105">
        <f>'[1]Monthly Collections'!F19</f>
        <v>59358.98</v>
      </c>
      <c r="L10" s="105"/>
      <c r="M10" s="105">
        <f>'[1]Monthly Collections'!G19</f>
        <v>122271.59</v>
      </c>
      <c r="N10" s="105"/>
      <c r="O10" s="105">
        <f>'[1]Monthly Collections'!H19</f>
        <v>35151.65</v>
      </c>
      <c r="P10" s="105"/>
      <c r="Q10" s="105">
        <f>SUM(C10:P10)</f>
        <v>855224.73</v>
      </c>
      <c r="R10" s="32"/>
      <c r="S10" s="32"/>
      <c r="T10" s="32"/>
    </row>
    <row r="11" spans="1:20" ht="16.5">
      <c r="A11" s="106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32"/>
      <c r="S11" s="32"/>
      <c r="T11" s="32"/>
    </row>
    <row r="12" spans="1:20" ht="16.5">
      <c r="A12" s="313" t="s">
        <v>175</v>
      </c>
      <c r="B12" s="105"/>
      <c r="C12" s="105">
        <f>'[2]Monthly Collections'!$B$19</f>
        <v>175803.48</v>
      </c>
      <c r="D12" s="105"/>
      <c r="E12" s="105">
        <f>'[2]Monthly Collections'!C19</f>
        <v>68750.070000000007</v>
      </c>
      <c r="F12" s="105"/>
      <c r="G12" s="105">
        <f>'[2]Monthly Collections'!D19</f>
        <v>407950.1</v>
      </c>
      <c r="H12" s="105"/>
      <c r="I12" s="105">
        <f>'[2]Monthly Collections'!E19</f>
        <v>90980.18</v>
      </c>
      <c r="J12" s="105"/>
      <c r="K12" s="105">
        <f>'[2]Monthly Collections'!F19</f>
        <v>72276.08</v>
      </c>
      <c r="L12" s="105"/>
      <c r="M12" s="105">
        <f>'[2]Monthly Collections'!G19</f>
        <v>160413.15</v>
      </c>
      <c r="N12" s="105"/>
      <c r="O12" s="105">
        <f>'[2]Monthly Collections'!H19</f>
        <v>51574.83</v>
      </c>
      <c r="P12" s="105"/>
      <c r="Q12" s="105">
        <f>SUM(C12:P12)</f>
        <v>1027747.89</v>
      </c>
      <c r="R12" s="32"/>
      <c r="S12" s="32"/>
      <c r="T12" s="32"/>
    </row>
    <row r="13" spans="1:20" ht="16.5">
      <c r="A13" s="313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32"/>
      <c r="S13" s="32"/>
      <c r="T13" s="32"/>
    </row>
    <row r="14" spans="1:20" ht="16.5">
      <c r="A14" s="110" t="str">
        <f>"JUNE 2018 % INCREASE OVER/"</f>
        <v>JUNE 2018 % INCREASE OVER/</v>
      </c>
      <c r="B14" s="103"/>
      <c r="C14" s="114">
        <f>(C12-C10)/C10</f>
        <v>0.19927570093139177</v>
      </c>
      <c r="D14" s="114"/>
      <c r="E14" s="114">
        <f t="shared" ref="E14:Q14" si="0">(E12-E10)/E10</f>
        <v>0.18228859540646541</v>
      </c>
      <c r="F14" s="114"/>
      <c r="G14" s="114">
        <f t="shared" si="0"/>
        <v>0.1476239253494098</v>
      </c>
      <c r="H14" s="114"/>
      <c r="I14" s="114">
        <f t="shared" si="0"/>
        <v>0.16302101589390713</v>
      </c>
      <c r="J14" s="114"/>
      <c r="K14" s="114">
        <f t="shared" si="0"/>
        <v>0.21760987132865151</v>
      </c>
      <c r="L14" s="114"/>
      <c r="M14" s="114">
        <f t="shared" si="0"/>
        <v>0.31194131032400901</v>
      </c>
      <c r="N14" s="114"/>
      <c r="O14" s="114">
        <f t="shared" si="0"/>
        <v>0.46720936286063386</v>
      </c>
      <c r="P14" s="114"/>
      <c r="Q14" s="114">
        <f t="shared" si="0"/>
        <v>0.20172845095347047</v>
      </c>
      <c r="R14" s="31"/>
      <c r="S14" s="31"/>
      <c r="T14" s="31"/>
    </row>
    <row r="15" spans="1:20" ht="16.5">
      <c r="A15" s="109" t="s">
        <v>176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20" ht="16.5">
      <c r="A16" s="103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20" ht="17.25" thickBot="1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20" ht="17.25" thickTop="1">
      <c r="A18" s="109" t="s">
        <v>19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20" ht="16.5">
      <c r="A19" s="104" t="s">
        <v>139</v>
      </c>
      <c r="B19" s="105"/>
      <c r="C19" s="105">
        <f>'[1]Monthly Collections'!B21</f>
        <v>2071290.73</v>
      </c>
      <c r="D19" s="105"/>
      <c r="E19" s="105">
        <f>'[1]Monthly Collections'!C21</f>
        <v>607325.30000000005</v>
      </c>
      <c r="F19" s="105"/>
      <c r="G19" s="105">
        <f>'[1]Monthly Collections'!D21</f>
        <v>4247363.2699999996</v>
      </c>
      <c r="H19" s="105"/>
      <c r="I19" s="105">
        <f>'[1]Monthly Collections'!E21</f>
        <v>828732.96</v>
      </c>
      <c r="J19" s="105"/>
      <c r="K19" s="105">
        <f>'[1]Monthly Collections'!F21</f>
        <v>735435.21</v>
      </c>
      <c r="L19" s="105"/>
      <c r="M19" s="105">
        <f>'[1]Monthly Collections'!G21</f>
        <v>1529808.41</v>
      </c>
      <c r="N19" s="105"/>
      <c r="O19" s="105">
        <f>'[1]Monthly Collections'!H21</f>
        <v>986386.59000000008</v>
      </c>
      <c r="P19" s="105"/>
      <c r="Q19" s="105">
        <f>SUM(C19:P19)</f>
        <v>11006342.469999999</v>
      </c>
      <c r="R19" s="33"/>
      <c r="S19" s="32"/>
      <c r="T19" s="32"/>
    </row>
    <row r="20" spans="1:20" ht="16.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33"/>
      <c r="S20" s="32"/>
      <c r="T20" s="32"/>
    </row>
    <row r="21" spans="1:20" ht="16.5">
      <c r="A21" s="102" t="s">
        <v>177</v>
      </c>
      <c r="B21" s="102"/>
      <c r="C21" s="423">
        <f>'[2]Monthly Collections'!B21</f>
        <v>2229829.5499999998</v>
      </c>
      <c r="D21" s="423"/>
      <c r="E21" s="423">
        <f>'[2]Monthly Collections'!C21</f>
        <v>618106.66000000015</v>
      </c>
      <c r="F21" s="423"/>
      <c r="G21" s="423">
        <f>'[2]Monthly Collections'!D21</f>
        <v>4672464.47</v>
      </c>
      <c r="H21" s="423"/>
      <c r="I21" s="423">
        <f>'[2]Monthly Collections'!E21</f>
        <v>868339.2799999998</v>
      </c>
      <c r="J21" s="423"/>
      <c r="K21" s="423">
        <f>'[2]Monthly Collections'!F21</f>
        <v>771557.80999999994</v>
      </c>
      <c r="L21" s="423"/>
      <c r="M21" s="423">
        <f>'[2]Monthly Collections'!G21</f>
        <v>1792550.8700000003</v>
      </c>
      <c r="N21" s="423"/>
      <c r="O21" s="423">
        <f>'[2]Monthly Collections'!H21</f>
        <v>1226452.19</v>
      </c>
      <c r="P21" s="423"/>
      <c r="Q21" s="423">
        <f>SUM(C21:P21)</f>
        <v>12179300.83</v>
      </c>
    </row>
    <row r="22" spans="1:20" ht="16.5">
      <c r="A22" s="102"/>
      <c r="B22" s="102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</row>
    <row r="23" spans="1:20" ht="16.5">
      <c r="A23" s="110" t="s">
        <v>178</v>
      </c>
      <c r="B23" s="111"/>
      <c r="C23" s="114">
        <f>(C21-C19)/C19</f>
        <v>7.6541075428846167E-2</v>
      </c>
      <c r="D23" s="114"/>
      <c r="E23" s="114">
        <f>(E21-E19)/E19</f>
        <v>1.7752199686066266E-2</v>
      </c>
      <c r="F23" s="114"/>
      <c r="G23" s="114">
        <f>(G21-G19)/G19</f>
        <v>0.10008590576713261</v>
      </c>
      <c r="H23" s="114"/>
      <c r="I23" s="114">
        <f>(I21-I19)/I19</f>
        <v>4.7791414015921165E-2</v>
      </c>
      <c r="J23" s="114"/>
      <c r="K23" s="114">
        <f>(K21-K19)/K19</f>
        <v>4.9117311095290064E-2</v>
      </c>
      <c r="L23" s="114"/>
      <c r="M23" s="114">
        <f>(M21-M19)/M19</f>
        <v>0.17174860478117024</v>
      </c>
      <c r="N23" s="114"/>
      <c r="O23" s="114">
        <f>(O21-O19)/O19</f>
        <v>0.2433788156021057</v>
      </c>
      <c r="P23" s="114"/>
      <c r="Q23" s="114">
        <f>(Q21-Q19)/Q19</f>
        <v>0.10657113052743319</v>
      </c>
      <c r="R23" s="31"/>
      <c r="S23" s="31"/>
      <c r="T23" s="31"/>
    </row>
    <row r="24" spans="1:20" ht="16.5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31"/>
      <c r="S24" s="31"/>
      <c r="T24" s="31"/>
    </row>
    <row r="25" spans="1:20" ht="17.25" thickBot="1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20" ht="17.25" thickTop="1">
      <c r="A26" s="109" t="s">
        <v>20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20" ht="16.5">
      <c r="A27" s="107" t="s">
        <v>179</v>
      </c>
      <c r="B27" s="105"/>
      <c r="C27" s="425">
        <f>SUM((C19*7%)+C19)</f>
        <v>2216281.0811000001</v>
      </c>
      <c r="D27" s="425"/>
      <c r="E27" s="425">
        <f>SUM((E19*7%)+E19)</f>
        <v>649838.071</v>
      </c>
      <c r="F27" s="425"/>
      <c r="G27" s="425">
        <f>SUM((G19*7%)+G19)</f>
        <v>4544678.6988999993</v>
      </c>
      <c r="H27" s="425"/>
      <c r="I27" s="425">
        <f>SUM((I19*7%)+I19)</f>
        <v>886744.2672</v>
      </c>
      <c r="J27" s="425"/>
      <c r="K27" s="425">
        <f>SUM((K19*7%)+K19)</f>
        <v>786915.67469999997</v>
      </c>
      <c r="L27" s="425"/>
      <c r="M27" s="425">
        <f>SUM((M19*7%)+M19)</f>
        <v>1636894.9986999999</v>
      </c>
      <c r="N27" s="425"/>
      <c r="O27" s="425">
        <f>SUM((O19*7%)+O19)</f>
        <v>1055433.6513</v>
      </c>
      <c r="P27" s="425"/>
      <c r="Q27" s="425">
        <f>SUM((Q19*7%)+Q19)</f>
        <v>11776786.442899998</v>
      </c>
      <c r="R27" s="32"/>
      <c r="S27" s="32"/>
      <c r="T27" s="32"/>
    </row>
    <row r="28" spans="1:20" ht="16.5">
      <c r="A28" s="107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32"/>
      <c r="S28" s="32"/>
      <c r="T28" s="32"/>
    </row>
    <row r="29" spans="1:20" ht="16.5">
      <c r="A29" s="107" t="s">
        <v>180</v>
      </c>
      <c r="B29" s="105"/>
      <c r="C29" s="425">
        <f>C21</f>
        <v>2229829.5499999998</v>
      </c>
      <c r="D29" s="425"/>
      <c r="E29" s="425">
        <f t="shared" ref="E29:Q29" si="1">E21</f>
        <v>618106.66000000015</v>
      </c>
      <c r="F29" s="425"/>
      <c r="G29" s="425">
        <f t="shared" si="1"/>
        <v>4672464.47</v>
      </c>
      <c r="H29" s="425"/>
      <c r="I29" s="425">
        <f t="shared" si="1"/>
        <v>868339.2799999998</v>
      </c>
      <c r="J29" s="425"/>
      <c r="K29" s="425">
        <f t="shared" si="1"/>
        <v>771557.80999999994</v>
      </c>
      <c r="L29" s="425"/>
      <c r="M29" s="425">
        <f t="shared" si="1"/>
        <v>1792550.8700000003</v>
      </c>
      <c r="N29" s="425"/>
      <c r="O29" s="425">
        <f t="shared" si="1"/>
        <v>1226452.19</v>
      </c>
      <c r="P29" s="425"/>
      <c r="Q29" s="425">
        <f t="shared" si="1"/>
        <v>12179300.83</v>
      </c>
      <c r="R29" s="32"/>
      <c r="S29" s="32"/>
      <c r="T29" s="32"/>
    </row>
    <row r="30" spans="1:20" ht="16.5">
      <c r="A30" s="107" t="s">
        <v>16</v>
      </c>
      <c r="B30" s="112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32"/>
      <c r="S30" s="34"/>
      <c r="T30" s="34"/>
    </row>
    <row r="31" spans="1:20" ht="16.5">
      <c r="A31" s="113" t="s">
        <v>21</v>
      </c>
      <c r="B31" s="102"/>
      <c r="C31" s="314">
        <f>C29-C27</f>
        <v>13548.468899999745</v>
      </c>
      <c r="D31" s="314"/>
      <c r="E31" s="314">
        <f>E29-E27</f>
        <v>-31731.410999999847</v>
      </c>
      <c r="F31" s="314"/>
      <c r="G31" s="314">
        <f>G29-G27</f>
        <v>127785.77110000048</v>
      </c>
      <c r="H31" s="314"/>
      <c r="I31" s="314">
        <f>I29-I27</f>
        <v>-18404.987200000207</v>
      </c>
      <c r="J31" s="314"/>
      <c r="K31" s="314">
        <f>K29-K27</f>
        <v>-15357.864700000035</v>
      </c>
      <c r="L31" s="314"/>
      <c r="M31" s="314">
        <f>M29-M27</f>
        <v>155655.87130000046</v>
      </c>
      <c r="N31" s="314"/>
      <c r="O31" s="314">
        <f>O29-O27</f>
        <v>171018.53869999992</v>
      </c>
      <c r="P31" s="314"/>
      <c r="Q31" s="314">
        <f>Q29-Q27</f>
        <v>402514.3871000018</v>
      </c>
      <c r="R31" s="34"/>
    </row>
    <row r="32" spans="1:20" ht="16.5">
      <c r="A32" s="110" t="s">
        <v>22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1:17" ht="16.5">
      <c r="A33" s="102"/>
      <c r="B33" s="102"/>
      <c r="C33" s="111"/>
      <c r="D33" s="102"/>
      <c r="E33" s="111"/>
      <c r="F33" s="102"/>
      <c r="G33" s="111"/>
      <c r="H33" s="102"/>
      <c r="I33" s="111"/>
      <c r="J33" s="102"/>
      <c r="K33" s="111"/>
      <c r="L33" s="102"/>
      <c r="M33" s="111"/>
      <c r="N33" s="102"/>
      <c r="O33" s="111"/>
      <c r="P33" s="102"/>
      <c r="Q33" s="111"/>
    </row>
    <row r="34" spans="1:17" ht="16.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ht="16.5">
      <c r="A35" s="108"/>
      <c r="B35" s="102"/>
      <c r="C35" s="102"/>
      <c r="D35" s="102"/>
      <c r="E35" s="108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ht="16.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ht="16.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ht="16.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ht="16.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</sheetData>
  <mergeCells count="4">
    <mergeCell ref="A2:Q2"/>
    <mergeCell ref="A3:Q3"/>
    <mergeCell ref="A4:Q4"/>
    <mergeCell ref="A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Overall Coll %</vt:lpstr>
      <vt:lpstr>Monthly Collections</vt:lpstr>
      <vt:lpstr>FY12-FY19 Collections</vt:lpstr>
      <vt:lpstr>Sales By Counties</vt:lpstr>
      <vt:lpstr>% Collection by Region</vt:lpstr>
      <vt:lpstr>'Overall Coll 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Green</dc:creator>
  <cp:lastModifiedBy>Debbie Green</cp:lastModifiedBy>
  <cp:lastPrinted>2019-01-15T21:13:57Z</cp:lastPrinted>
  <dcterms:created xsi:type="dcterms:W3CDTF">2016-03-30T20:20:43Z</dcterms:created>
  <dcterms:modified xsi:type="dcterms:W3CDTF">2019-01-16T18:27:09Z</dcterms:modified>
</cp:coreProperties>
</file>