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defaultThemeVersion="124226"/>
  <bookViews>
    <workbookView xWindow="-225" yWindow="-60" windowWidth="12390" windowHeight="9255"/>
  </bookViews>
  <sheets>
    <sheet name="ITC.STWDE.FY12-PROJ" sheetId="1" r:id="rId1"/>
    <sheet name="Sheet1" sheetId="2" r:id="rId2"/>
  </sheets>
  <definedNames>
    <definedName name="_xlnm.Print_Area" localSheetId="0">'ITC.STWDE.FY12-PROJ'!$A$1:$K$123</definedName>
    <definedName name="_xlnm.Print_Titles" localSheetId="0">'ITC.STWDE.FY12-PROJ'!$1:$10</definedName>
  </definedNames>
  <calcPr calcId="145621"/>
</workbook>
</file>

<file path=xl/calcChain.xml><?xml version="1.0" encoding="utf-8"?>
<calcChain xmlns="http://schemas.openxmlformats.org/spreadsheetml/2006/main">
  <c r="K33" i="1" l="1"/>
  <c r="K49" i="1"/>
  <c r="K101" i="1"/>
  <c r="M104" i="1"/>
  <c r="A104" i="1"/>
  <c r="K107" i="1" l="1"/>
  <c r="K109" i="1" s="1"/>
  <c r="M70" i="1"/>
  <c r="M71" i="1"/>
  <c r="M73" i="1"/>
  <c r="M76" i="1"/>
  <c r="M77" i="1"/>
  <c r="M101" i="1" s="1"/>
  <c r="M78" i="1"/>
  <c r="M79" i="1"/>
  <c r="M80" i="1"/>
  <c r="M81" i="1"/>
  <c r="M84" i="1"/>
  <c r="M85" i="1"/>
  <c r="M86" i="1"/>
  <c r="M87" i="1"/>
  <c r="M88" i="1"/>
  <c r="M89" i="1"/>
  <c r="M90" i="1"/>
  <c r="M91" i="1"/>
  <c r="M94" i="1"/>
  <c r="M96" i="1"/>
  <c r="M97" i="1"/>
  <c r="M99" i="1"/>
  <c r="M67" i="1"/>
  <c r="M55" i="1"/>
  <c r="M41" i="1"/>
  <c r="M44" i="1"/>
  <c r="M46" i="1"/>
  <c r="M56" i="1"/>
  <c r="M57" i="1"/>
  <c r="M58" i="1"/>
  <c r="M61" i="1"/>
  <c r="M62" i="1"/>
  <c r="M63" i="1"/>
  <c r="M40" i="1"/>
  <c r="M25" i="1"/>
  <c r="M28" i="1"/>
  <c r="M29" i="1"/>
  <c r="M18" i="1"/>
  <c r="M19" i="1"/>
  <c r="M20" i="1"/>
  <c r="M23" i="1"/>
  <c r="M24" i="1"/>
  <c r="M11" i="1"/>
  <c r="I49" i="1"/>
  <c r="I40" i="1"/>
  <c r="I33" i="1"/>
  <c r="I18" i="1"/>
  <c r="I67" i="1"/>
  <c r="I101" i="1" s="1"/>
  <c r="I107" i="1" l="1"/>
  <c r="F45" i="1" l="1"/>
  <c r="M45" i="1" s="1"/>
  <c r="M49" i="1" s="1"/>
  <c r="F30" i="1"/>
  <c r="M30" i="1" s="1"/>
  <c r="M33" i="1" s="1"/>
  <c r="F101" i="1" l="1"/>
  <c r="A66" i="1"/>
  <c r="C26" i="2" l="1"/>
  <c r="G33" i="1"/>
  <c r="H33" i="1"/>
  <c r="F33" i="1" l="1"/>
  <c r="F49" i="1"/>
  <c r="A49" i="1" s="1"/>
  <c r="A123" i="1"/>
  <c r="A101" i="1"/>
  <c r="A33" i="1" l="1"/>
  <c r="M107" i="1"/>
</calcChain>
</file>

<file path=xl/comments1.xml><?xml version="1.0" encoding="utf-8"?>
<comments xmlns="http://schemas.openxmlformats.org/spreadsheetml/2006/main">
  <authors>
    <author>karen.ballard</author>
    <author>Karen Ballard</author>
  </authors>
  <commentList>
    <comment ref="F18" authorId="0">
      <text>
        <r>
          <rPr>
            <b/>
            <sz val="8"/>
            <color indexed="81"/>
            <rFont val="Tahoma"/>
            <family val="2"/>
          </rPr>
          <t>karen.ballard:</t>
        </r>
        <r>
          <rPr>
            <sz val="8"/>
            <color indexed="81"/>
            <rFont val="Tahoma"/>
            <family val="2"/>
          </rPr>
          <t xml:space="preserve">
funding is not sufficient on the Admin side to cover all of payroll</t>
        </r>
      </text>
    </comment>
    <comment ref="I18" authorId="0">
      <text>
        <r>
          <rPr>
            <b/>
            <sz val="8"/>
            <color indexed="81"/>
            <rFont val="Tahoma"/>
            <family val="2"/>
          </rPr>
          <t>karen.ballard:</t>
        </r>
        <r>
          <rPr>
            <sz val="8"/>
            <color indexed="81"/>
            <rFont val="Tahoma"/>
            <family val="2"/>
          </rPr>
          <t xml:space="preserve">
funding is not sufficient on the Admin side to cover all of payroll</t>
        </r>
      </text>
    </comment>
    <comment ref="K18" authorId="0">
      <text>
        <r>
          <rPr>
            <b/>
            <sz val="8"/>
            <color indexed="81"/>
            <rFont val="Tahoma"/>
            <family val="2"/>
          </rPr>
          <t>karen.ballard:</t>
        </r>
        <r>
          <rPr>
            <sz val="8"/>
            <color indexed="81"/>
            <rFont val="Tahoma"/>
            <family val="2"/>
          </rPr>
          <t xml:space="preserve">
funding is not sufficient on the Admin side to cover all of payroll</t>
        </r>
      </text>
    </comment>
    <comment ref="F23" authorId="1">
      <text>
        <r>
          <rPr>
            <b/>
            <sz val="9"/>
            <color indexed="81"/>
            <rFont val="Tahoma"/>
            <family val="2"/>
          </rPr>
          <t>Karen Ballard:</t>
        </r>
        <r>
          <rPr>
            <sz val="9"/>
            <color indexed="81"/>
            <rFont val="Tahoma"/>
            <family val="2"/>
          </rPr>
          <t xml:space="preserve">
EMSI $6000
Labor $3150 (50% of cost split with Labor)</t>
        </r>
      </text>
    </comment>
    <comment ref="I23" authorId="1">
      <text>
        <r>
          <rPr>
            <b/>
            <sz val="9"/>
            <color indexed="81"/>
            <rFont val="Tahoma"/>
            <family val="2"/>
          </rPr>
          <t>Karen Ballard:</t>
        </r>
        <r>
          <rPr>
            <sz val="9"/>
            <color indexed="81"/>
            <rFont val="Tahoma"/>
            <family val="2"/>
          </rPr>
          <t xml:space="preserve">
EMSI $6000
Labor $3150 (50% of cost split with Labor)</t>
        </r>
      </text>
    </comment>
    <comment ref="K23" authorId="1">
      <text>
        <r>
          <rPr>
            <b/>
            <sz val="9"/>
            <color indexed="81"/>
            <rFont val="Tahoma"/>
            <family val="2"/>
          </rPr>
          <t>Karen Ballard:</t>
        </r>
        <r>
          <rPr>
            <sz val="9"/>
            <color indexed="81"/>
            <rFont val="Tahoma"/>
            <family val="2"/>
          </rPr>
          <t xml:space="preserve">
EMSI $6000
</t>
        </r>
      </text>
    </comment>
    <comment ref="F28" authorId="0">
      <text>
        <r>
          <rPr>
            <b/>
            <sz val="8"/>
            <color indexed="81"/>
            <rFont val="Tahoma"/>
            <family val="2"/>
          </rPr>
          <t>karen.ballard:</t>
        </r>
        <r>
          <rPr>
            <sz val="8"/>
            <color indexed="81"/>
            <rFont val="Tahoma"/>
            <family val="2"/>
          </rPr>
          <t xml:space="preserve">
Nationwide $20,000
Ironman $10,000
Ironman $10,000
NTA Business Card Portfolio $2000
Sports Marketing $7500
Scenic Byways 16,000</t>
        </r>
      </text>
    </comment>
    <comment ref="I28" authorId="0">
      <text>
        <r>
          <rPr>
            <b/>
            <sz val="8"/>
            <color indexed="81"/>
            <rFont val="Tahoma"/>
            <family val="2"/>
          </rPr>
          <t>karen.ballard:</t>
        </r>
        <r>
          <rPr>
            <sz val="8"/>
            <color indexed="81"/>
            <rFont val="Tahoma"/>
            <family val="2"/>
          </rPr>
          <t xml:space="preserve">
Nationwide $20,000
Ironman $10,000
Ironman $10,000
NTA Business Card Portfolio $2000
Sports Marketing $7500
Scenic Byways 16,000</t>
        </r>
      </text>
    </comment>
    <comment ref="K28" authorId="0">
      <text>
        <r>
          <rPr>
            <b/>
            <sz val="8"/>
            <color indexed="81"/>
            <rFont val="Tahoma"/>
            <family val="2"/>
          </rPr>
          <t>karen.ballard:</t>
        </r>
        <r>
          <rPr>
            <sz val="8"/>
            <color indexed="81"/>
            <rFont val="Tahoma"/>
            <family val="2"/>
          </rPr>
          <t xml:space="preserve">
Nationwide $20,000
Ironman $10,000
Ironman $10,000
Scenic Byways up to $21,617
RBAG Match for YBP $2500
(Round up is in Intl Trade Shows)</t>
        </r>
      </text>
    </comment>
    <comment ref="F29" authorId="0">
      <text>
        <r>
          <rPr>
            <b/>
            <sz val="8"/>
            <color indexed="81"/>
            <rFont val="Tahoma"/>
            <family val="2"/>
          </rPr>
          <t>karen.ballard:</t>
        </r>
        <r>
          <rPr>
            <sz val="8"/>
            <color indexed="81"/>
            <rFont val="Tahoma"/>
            <family val="2"/>
          </rPr>
          <t xml:space="preserve">
reimbursing Dick Jordan, and awaiting refund from NPS $500
$500 Watchable Wildlife
</t>
        </r>
      </text>
    </comment>
    <comment ref="I29" authorId="0">
      <text>
        <r>
          <rPr>
            <b/>
            <sz val="8"/>
            <color indexed="81"/>
            <rFont val="Tahoma"/>
            <family val="2"/>
          </rPr>
          <t>karen.ballard:</t>
        </r>
        <r>
          <rPr>
            <sz val="8"/>
            <color indexed="81"/>
            <rFont val="Tahoma"/>
            <family val="2"/>
          </rPr>
          <t xml:space="preserve">
reimbursing Dick Jordan, and awaiting refund from NPS $500
$500 Watchable Wildlife
</t>
        </r>
      </text>
    </comment>
    <comment ref="K29" authorId="0">
      <text>
        <r>
          <rPr>
            <b/>
            <sz val="8"/>
            <color indexed="81"/>
            <rFont val="Tahoma"/>
            <family val="2"/>
          </rPr>
          <t>karen.ballard:</t>
        </r>
        <r>
          <rPr>
            <sz val="8"/>
            <color indexed="81"/>
            <rFont val="Tahoma"/>
            <family val="2"/>
          </rPr>
          <t xml:space="preserve">
reimbursing Dick Jordan, and awaiting refund from NPS $500
$500 Watchable Wildlife
</t>
        </r>
      </text>
    </comment>
    <comment ref="F30" authorId="0">
      <text>
        <r>
          <rPr>
            <b/>
            <sz val="8"/>
            <color indexed="81"/>
            <rFont val="Tahoma"/>
            <family val="2"/>
          </rPr>
          <t>karen.ballard:</t>
        </r>
        <r>
          <rPr>
            <sz val="8"/>
            <color indexed="81"/>
            <rFont val="Tahoma"/>
            <family val="2"/>
          </rPr>
          <t xml:space="preserve">
$25000 for services
$3,000 misc
$12,500 Huetter</t>
        </r>
      </text>
    </comment>
    <comment ref="I30" authorId="0">
      <text>
        <r>
          <rPr>
            <b/>
            <sz val="8"/>
            <color indexed="81"/>
            <rFont val="Tahoma"/>
            <family val="2"/>
          </rPr>
          <t>karen.ballard:</t>
        </r>
        <r>
          <rPr>
            <sz val="8"/>
            <color indexed="81"/>
            <rFont val="Tahoma"/>
            <family val="2"/>
          </rPr>
          <t xml:space="preserve">
$25000 for services
$3,000 misc
$12,500 Huetter</t>
        </r>
      </text>
    </comment>
    <comment ref="K30" authorId="0">
      <text>
        <r>
          <rPr>
            <b/>
            <sz val="8"/>
            <color indexed="81"/>
            <rFont val="Tahoma"/>
            <family val="2"/>
          </rPr>
          <t>karen.ballard:</t>
        </r>
        <r>
          <rPr>
            <sz val="8"/>
            <color indexed="81"/>
            <rFont val="Tahoma"/>
            <family val="2"/>
          </rPr>
          <t xml:space="preserve">
$25000 for services
$3,000 misc
$12,500 Huetter</t>
        </r>
      </text>
    </comment>
    <comment ref="F44" authorId="0">
      <text>
        <r>
          <rPr>
            <b/>
            <sz val="8"/>
            <color indexed="81"/>
            <rFont val="Tahoma"/>
            <family val="2"/>
          </rPr>
          <t>karen.ballard:</t>
        </r>
        <r>
          <rPr>
            <sz val="8"/>
            <color indexed="81"/>
            <rFont val="Tahoma"/>
            <family val="2"/>
          </rPr>
          <t xml:space="preserve">
VisitIdaho.org
Includes web programming and maintenance to VisitIdaho.org, including Google Map technology, Cruising the Loop, Digital, Geodata, Regal 360, Scenic Byways, Culinary New content to include online itineraries, PDF downloads and various partner links and logos, Geotourism, Voluntourism, Veterans and Hear
Design and development of Idaho music gallery page off VisitIdaho.org, featuring Idaho music and audio clips of statewide artists.($3,000)
$50,000
UpdateIdaho.com
Includes web programming and maintenance to the industry site, UpdateIdaho.com, including new requests from Dept.
$20,000
Adventures in Living Microsite
Includes web programming and maintenance to the AIL campaign microsite. 
$7500
Mobile web content $15000 will be used for visitidaho
Filmidaho.com
web programming and maintenance $2000
Idaho Golf Trail
Includes web programming and annual maintenance for existing Idaho Golf Trail site. New content includes more statewide package deals, updating creative elements and new copy from partner courses.
$3,000
Whitewater $2500
Idaho Winter
Includes web programming and annual maintenance for existing Winter section off VisitIdaho.org. New content includes more statewide package deals, incorporating ISAA videos and additional partner links.
$6,000
Kids N Nature
Includes web programming and updates existing Be Outside campaign. New content to include more partner information Ida Visits the Capital book, etc. 
$3,000
Commerce.idaho.gov upgrades $1500
Hosting fees $7,200</t>
        </r>
      </text>
    </comment>
    <comment ref="I44" authorId="0">
      <text/>
    </comment>
    <comment ref="K44" authorId="0">
      <text>
        <r>
          <rPr>
            <b/>
            <sz val="8"/>
            <color indexed="81"/>
            <rFont val="Tahoma"/>
            <family val="2"/>
          </rPr>
          <t xml:space="preserve">
</t>
        </r>
        <r>
          <rPr>
            <sz val="8"/>
            <color indexed="81"/>
            <rFont val="Tahoma"/>
            <family val="2"/>
          </rPr>
          <t xml:space="preserve">Visit Idaho $135,000, including mobile at $15,000
Update Idaho $30,000 Peg Basic improvements
Land Outfitter  $12,000 Peg Scope created, uses IOGLB data
Winter $10,000  Mitch Annual campaign updates, sweeps set-up, UI updates to match new Visit Idaho home page
Whitewater $2,000  Mitch Maintenance 
Film $2,000  Peg/Diane Maintenance 
Golf $14,000    
Campaign (JibJab) $10,000 Peg/Diane Primarily for sweepstakes mgmt
Scenic $1,300 Diane General maintenance
Commerce $1,300 ReNea Maintenance for Travel related content like Grant site, Toolkit, press kit updates
Hosting $7,400  Annual ($3,700 every 6 months)
</t>
        </r>
      </text>
    </comment>
    <comment ref="F45" authorId="0">
      <text>
        <r>
          <rPr>
            <b/>
            <sz val="8"/>
            <color indexed="81"/>
            <rFont val="Tahoma"/>
            <family val="2"/>
          </rPr>
          <t>karen.ballard:</t>
        </r>
        <r>
          <rPr>
            <sz val="8"/>
            <color indexed="81"/>
            <rFont val="Tahoma"/>
            <family val="2"/>
          </rPr>
          <t xml:space="preserve">
Reel Scout Film $10,800
Reel Scout Tourism $24,800
Salesforce $6,930.00
Online reservation $50,000</t>
        </r>
      </text>
    </comment>
    <comment ref="I45" authorId="0">
      <text>
        <r>
          <rPr>
            <b/>
            <sz val="8"/>
            <color indexed="81"/>
            <rFont val="Tahoma"/>
            <family val="2"/>
          </rPr>
          <t>karen.ballard:</t>
        </r>
        <r>
          <rPr>
            <sz val="8"/>
            <color indexed="81"/>
            <rFont val="Tahoma"/>
            <family val="2"/>
          </rPr>
          <t xml:space="preserve">
Reel Scout Film $10,800
Reel Scout Tourism $24,800
Salesforce $6,930.00
Online reservation $50,000</t>
        </r>
      </text>
    </comment>
    <comment ref="K45" authorId="0">
      <text>
        <r>
          <rPr>
            <b/>
            <sz val="8"/>
            <color indexed="81"/>
            <rFont val="Tahoma"/>
            <family val="2"/>
          </rPr>
          <t>karen.ballard:</t>
        </r>
        <r>
          <rPr>
            <sz val="8"/>
            <color indexed="81"/>
            <rFont val="Tahoma"/>
            <family val="2"/>
          </rPr>
          <t xml:space="preserve">
Reel Scout Film $10,800
Reel Scout Tourism $24,800
Salesforce $6,930.00
</t>
        </r>
      </text>
    </comment>
    <comment ref="F55" authorId="0">
      <text>
        <r>
          <rPr>
            <b/>
            <sz val="8"/>
            <color indexed="81"/>
            <rFont val="Tahoma"/>
            <family val="2"/>
          </rPr>
          <t>karen.ballard:</t>
        </r>
        <r>
          <rPr>
            <sz val="8"/>
            <color indexed="81"/>
            <rFont val="Tahoma"/>
            <family val="2"/>
          </rPr>
          <t xml:space="preserve">
Pushed Sunset from FY10 to FY11 July $58000
Prime season print and online featuring GIG
$30,000 for Golf (if the leads look good on this, Mitch likes Golf Digest)
$40,000 for Co-op (same as last year)
$40,000 for Oppty (same as last year, includes $22,500 for Discover America, $7,500 for Vacation Planning, which is a buy we’ve done for years and the annual Horizon Air buy in Oct that covers Idaho will feature winter
$5000 Motorcoach Advertising
$15,000 for Film (this will likely be  re-orders for various print insertions in LA 411 and Creative Handbook, but Peg would like us to explore one new gaming publication, plus online sites like ProductionHub)
New GIG editing (not to exceed $50,000)</t>
        </r>
      </text>
    </comment>
    <comment ref="I55" authorId="0">
      <text>
        <r>
          <rPr>
            <b/>
            <sz val="8"/>
            <color indexed="81"/>
            <rFont val="Tahoma"/>
            <family val="2"/>
          </rPr>
          <t>karen.ballard:</t>
        </r>
        <r>
          <rPr>
            <sz val="8"/>
            <color indexed="81"/>
            <rFont val="Tahoma"/>
            <family val="2"/>
          </rPr>
          <t xml:space="preserve">
Pushed Sunset from FY10 to FY11 July $58000
Prime season print and online featuring GIG
$30,000 for Golf (if the leads look good on this, Mitch likes Golf Digest)
$40,000 for Co-op (same as last year)
$40,000 for Oppty (same as last year, includes $22,500 for Discover America, $7,500 for Vacation Planning, which is a buy we’ve done for years and the annual Horizon Air buy in Oct that covers Idaho will feature winter
$5000 Motorcoach Advertising
$15,000 for Film (this will likely be  re-orders for various print insertions in LA 411 and Creative Handbook, but Peg would like us to explore one new gaming publication, plus online sites like ProductionHub)
New GIG editing (not to exceed $50,000)</t>
        </r>
      </text>
    </comment>
    <comment ref="K55" authorId="0">
      <text>
        <r>
          <rPr>
            <b/>
            <sz val="8"/>
            <color indexed="81"/>
            <rFont val="Tahoma"/>
            <family val="2"/>
          </rPr>
          <t>karen.ballard:</t>
        </r>
        <r>
          <rPr>
            <sz val="8"/>
            <color indexed="81"/>
            <rFont val="Tahoma"/>
            <family val="2"/>
          </rPr>
          <t xml:space="preserve">
Pushed Sunset from FY10 to FY11 July $58000
Prime season print and online featuring GIG
$30,000 for Golf (if the leads look good on this, Mitch likes Golf Digest)
$40,000 for Co-op (same as last year)
$40,000 for Oppty (same as last year, includes $22,500 for Discover America, $7,500 for Vacation Planning, which is a buy we’ve done for years and the annual Horizon Air buy in Oct that covers Idaho will feature winter
$5000 Motorcoach Advertising
$15,000 for Film (this will likely be  re-orders for various print insertions in LA 411 and Creative Handbook, but Peg would like us to explore one new gaming publication, plus online sites like ProductionHub)
New GIG editing (not to exceed $50,000)</t>
        </r>
      </text>
    </comment>
    <comment ref="F56" authorId="1">
      <text>
        <r>
          <rPr>
            <b/>
            <sz val="9"/>
            <color indexed="81"/>
            <rFont val="Tahoma"/>
            <family val="2"/>
          </rPr>
          <t>Karen Ballard:</t>
        </r>
        <r>
          <rPr>
            <sz val="9"/>
            <color indexed="81"/>
            <rFont val="Tahoma"/>
            <family val="2"/>
          </rPr>
          <t xml:space="preserve">
Budget of $180,000
$167,575 for 140,000 printed units
$12,425 for digital units -  flipbook, PDF, tablet 
Production Printing, paper, shipping  $112,300
Design, layout, copy  $33,625
Photography    $65,700
Pre-print, prep, press check $23,400
Total  $235,025
Revenue
Gross advertising sales  $95,000
Less cost of sales   $27,550
Net revenue from advertising $67,450
Net ITC Budget $167,575
</t>
        </r>
      </text>
    </comment>
    <comment ref="I56" authorId="1">
      <text>
        <r>
          <rPr>
            <b/>
            <sz val="9"/>
            <color indexed="81"/>
            <rFont val="Tahoma"/>
            <family val="2"/>
          </rPr>
          <t>Karen Ballard:</t>
        </r>
        <r>
          <rPr>
            <sz val="9"/>
            <color indexed="81"/>
            <rFont val="Tahoma"/>
            <family val="2"/>
          </rPr>
          <t xml:space="preserve">
Budget of $180,000
$167,575 for 140,000 printed units
$12,425 for digital units -  flipbook, PDF, tablet 
Production Printing, paper, shipping  $112,300
Design, layout, copy  $33,625
Photography    $65,700
Pre-print, prep, press check $23,400
Total  $235,025
Revenue
Gross advertising sales  $95,000
Less cost of sales   $27,550
Net revenue from advertising $67,450
Net ITC Budget $167,575
</t>
        </r>
      </text>
    </comment>
    <comment ref="K56" authorId="1">
      <text>
        <r>
          <rPr>
            <b/>
            <sz val="9"/>
            <color indexed="81"/>
            <rFont val="Tahoma"/>
            <family val="2"/>
          </rPr>
          <t>Karen Ballard:</t>
        </r>
        <r>
          <rPr>
            <sz val="9"/>
            <color indexed="81"/>
            <rFont val="Tahoma"/>
            <family val="2"/>
          </rPr>
          <t xml:space="preserve">
Budget of $180,000
$167,575 for 140,000 printed units
$12,425 for digital units -  flipbook, PDF, tablet 
Production Printing, paper, shipping  $112,300
Design, layout, copy  $33,625
Photography    $65,700
Pre-print, prep, press check $23,400
Total  $235,025
Revenue
Gross advertising sales  $95,000
Less cost of sales   $27,550
Net revenue from advertising $67,450
Net ITC Budget $167,575
</t>
        </r>
      </text>
    </comment>
    <comment ref="F61" authorId="0">
      <text>
        <r>
          <rPr>
            <b/>
            <sz val="8"/>
            <color indexed="81"/>
            <rFont val="Tahoma"/>
            <family val="2"/>
          </rPr>
          <t>karen.ballard:</t>
        </r>
        <r>
          <rPr>
            <sz val="8"/>
            <color indexed="81"/>
            <rFont val="Tahoma"/>
            <family val="2"/>
          </rPr>
          <t xml:space="preserve">
Includes Google Search
Content sites
Ad networks 
Ad serving fees
Monthly reporting via the dashboard 
SEO/SEM 
TripAdvisor DMO Forum program</t>
        </r>
      </text>
    </comment>
    <comment ref="I61" authorId="0">
      <text>
        <r>
          <rPr>
            <b/>
            <sz val="8"/>
            <color indexed="81"/>
            <rFont val="Tahoma"/>
            <family val="2"/>
          </rPr>
          <t>karen.ballard:</t>
        </r>
        <r>
          <rPr>
            <sz val="8"/>
            <color indexed="81"/>
            <rFont val="Tahoma"/>
            <family val="2"/>
          </rPr>
          <t xml:space="preserve">
Includes Google Search
Content sites
Ad networks 
Ad serving fees
Monthly reporting via the dashboard 
SEO/SEM 
TripAdvisor DMO Forum program</t>
        </r>
      </text>
    </comment>
    <comment ref="K61" authorId="0">
      <text>
        <r>
          <rPr>
            <b/>
            <sz val="8"/>
            <color indexed="81"/>
            <rFont val="Tahoma"/>
            <family val="2"/>
          </rPr>
          <t>karen.ballard:</t>
        </r>
        <r>
          <rPr>
            <sz val="8"/>
            <color indexed="81"/>
            <rFont val="Tahoma"/>
            <family val="2"/>
          </rPr>
          <t xml:space="preserve">
Includes Google Search
Content sites
Ad networks 
Ad serving fees
Monthly reporting via the dashboard 
SEO/SEM 
TripAdvisor DMO Forum program</t>
        </r>
      </text>
    </comment>
    <comment ref="F62" authorId="0">
      <text>
        <r>
          <rPr>
            <b/>
            <sz val="8"/>
            <color indexed="81"/>
            <rFont val="Tahoma"/>
            <family val="2"/>
          </rPr>
          <t>karen.ballard:</t>
        </r>
        <r>
          <rPr>
            <sz val="8"/>
            <color indexed="81"/>
            <rFont val="Tahoma"/>
            <family val="2"/>
          </rPr>
          <t xml:space="preserve">
e-mail pushes such as Yellowstone leads program</t>
        </r>
      </text>
    </comment>
    <comment ref="I62" authorId="0">
      <text>
        <r>
          <rPr>
            <b/>
            <sz val="8"/>
            <color indexed="81"/>
            <rFont val="Tahoma"/>
            <family val="2"/>
          </rPr>
          <t>karen.ballard:</t>
        </r>
        <r>
          <rPr>
            <sz val="8"/>
            <color indexed="81"/>
            <rFont val="Tahoma"/>
            <family val="2"/>
          </rPr>
          <t xml:space="preserve">
e-mail pushes such as Yellowstone leads program</t>
        </r>
      </text>
    </comment>
    <comment ref="K62" authorId="0">
      <text>
        <r>
          <rPr>
            <b/>
            <sz val="8"/>
            <color indexed="81"/>
            <rFont val="Tahoma"/>
            <family val="2"/>
          </rPr>
          <t>karen.ballard:</t>
        </r>
        <r>
          <rPr>
            <sz val="8"/>
            <color indexed="81"/>
            <rFont val="Tahoma"/>
            <family val="2"/>
          </rPr>
          <t xml:space="preserve">
e-mail pushes such as Yellowstone leads program</t>
        </r>
      </text>
    </comment>
    <comment ref="M63" authorId="1">
      <text>
        <r>
          <rPr>
            <b/>
            <sz val="9"/>
            <color indexed="81"/>
            <rFont val="Tahoma"/>
            <family val="2"/>
          </rPr>
          <t>Karen Ballard:</t>
        </r>
        <r>
          <rPr>
            <sz val="9"/>
            <color indexed="81"/>
            <rFont val="Tahoma"/>
            <family val="2"/>
          </rPr>
          <t xml:space="preserve">
Prize cost rollover
</t>
        </r>
      </text>
    </comment>
    <comment ref="F71" authorId="0">
      <text>
        <r>
          <rPr>
            <b/>
            <sz val="8"/>
            <color indexed="81"/>
            <rFont val="Tahoma"/>
            <family val="2"/>
          </rPr>
          <t>karen.ballard:</t>
        </r>
        <r>
          <rPr>
            <sz val="8"/>
            <color indexed="81"/>
            <rFont val="Tahoma"/>
            <family val="2"/>
          </rPr>
          <t xml:space="preserve">
$7,000 Motorcycle Fam
$10,000 misc fams
</t>
        </r>
      </text>
    </comment>
    <comment ref="I71" authorId="0">
      <text>
        <r>
          <rPr>
            <b/>
            <sz val="8"/>
            <color indexed="81"/>
            <rFont val="Tahoma"/>
            <family val="2"/>
          </rPr>
          <t>karen.ballard:</t>
        </r>
        <r>
          <rPr>
            <sz val="8"/>
            <color indexed="81"/>
            <rFont val="Tahoma"/>
            <family val="2"/>
          </rPr>
          <t xml:space="preserve">
Culinary fam trip
 $10000</t>
        </r>
      </text>
    </comment>
    <comment ref="K71" authorId="0">
      <text>
        <r>
          <rPr>
            <b/>
            <sz val="8"/>
            <color indexed="81"/>
            <rFont val="Tahoma"/>
            <family val="2"/>
          </rPr>
          <t>karen.ballard:</t>
        </r>
        <r>
          <rPr>
            <sz val="8"/>
            <color indexed="81"/>
            <rFont val="Tahoma"/>
            <family val="2"/>
          </rPr>
          <t xml:space="preserve">
Culinary fam trip
 $10000</t>
        </r>
      </text>
    </comment>
    <comment ref="F73" authorId="0">
      <text>
        <r>
          <rPr>
            <b/>
            <sz val="8"/>
            <color indexed="81"/>
            <rFont val="Tahoma"/>
            <family val="2"/>
          </rPr>
          <t>karen.ballard:</t>
        </r>
        <r>
          <rPr>
            <sz val="8"/>
            <color indexed="81"/>
            <rFont val="Tahoma"/>
            <family val="2"/>
          </rPr>
          <t xml:space="preserve">
Vocus</t>
        </r>
      </text>
    </comment>
    <comment ref="I73" authorId="0">
      <text>
        <r>
          <rPr>
            <b/>
            <sz val="8"/>
            <color indexed="81"/>
            <rFont val="Tahoma"/>
            <family val="2"/>
          </rPr>
          <t>karen.ballard:</t>
        </r>
        <r>
          <rPr>
            <sz val="8"/>
            <color indexed="81"/>
            <rFont val="Tahoma"/>
            <family val="2"/>
          </rPr>
          <t xml:space="preserve">
Vocus</t>
        </r>
      </text>
    </comment>
    <comment ref="K73" authorId="0">
      <text>
        <r>
          <rPr>
            <b/>
            <sz val="8"/>
            <color indexed="81"/>
            <rFont val="Tahoma"/>
            <family val="2"/>
          </rPr>
          <t>karen.ballard:</t>
        </r>
        <r>
          <rPr>
            <sz val="8"/>
            <color indexed="81"/>
            <rFont val="Tahoma"/>
            <family val="2"/>
          </rPr>
          <t xml:space="preserve">
Vocus</t>
        </r>
      </text>
    </comment>
    <comment ref="F77" authorId="0">
      <text>
        <r>
          <rPr>
            <sz val="8"/>
            <color indexed="81"/>
            <rFont val="Tahoma"/>
            <family val="2"/>
          </rPr>
          <t xml:space="preserve">karen.ballard:
$14,150 Scandinavia
$22,600 Australia/New Zealand
</t>
        </r>
      </text>
    </comment>
    <comment ref="I77" authorId="0">
      <text>
        <r>
          <rPr>
            <sz val="8"/>
            <color indexed="81"/>
            <rFont val="Tahoma"/>
            <family val="2"/>
          </rPr>
          <t xml:space="preserve">karen.ballard:
$14,150 Scandinavia
$22,600 Australia/New Zealand
</t>
        </r>
      </text>
    </comment>
    <comment ref="K77" authorId="0">
      <text>
        <r>
          <rPr>
            <sz val="8"/>
            <color indexed="81"/>
            <rFont val="Tahoma"/>
            <family val="2"/>
          </rPr>
          <t xml:space="preserve">karen.ballard:
$14,150 Scandinavia
$22,600 Australia/New Zealand
</t>
        </r>
      </text>
    </comment>
    <comment ref="F78" authorId="0">
      <text>
        <r>
          <rPr>
            <b/>
            <sz val="8"/>
            <color indexed="81"/>
            <rFont val="Tahoma"/>
            <family val="2"/>
          </rPr>
          <t>karen.ballard:</t>
        </r>
        <r>
          <rPr>
            <sz val="8"/>
            <color indexed="81"/>
            <rFont val="Tahoma"/>
            <family val="2"/>
          </rPr>
          <t xml:space="preserve">
Scandinavia $1000
Australia Fam $4000
Mega Fam $20,000
Misc Euro $5000
</t>
        </r>
      </text>
    </comment>
    <comment ref="I78" authorId="0">
      <text>
        <r>
          <rPr>
            <b/>
            <sz val="8"/>
            <color indexed="81"/>
            <rFont val="Tahoma"/>
            <family val="2"/>
          </rPr>
          <t>karen.ballard:</t>
        </r>
        <r>
          <rPr>
            <sz val="8"/>
            <color indexed="81"/>
            <rFont val="Tahoma"/>
            <family val="2"/>
          </rPr>
          <t xml:space="preserve">
Scandinavia $1000
Australia Fam $4000
Mega Fam $20,000
Misc Euro $5000
</t>
        </r>
      </text>
    </comment>
    <comment ref="K78" authorId="0">
      <text>
        <r>
          <rPr>
            <b/>
            <sz val="8"/>
            <color indexed="81"/>
            <rFont val="Tahoma"/>
            <family val="2"/>
          </rPr>
          <t>karen.ballard:</t>
        </r>
        <r>
          <rPr>
            <sz val="8"/>
            <color indexed="81"/>
            <rFont val="Tahoma"/>
            <family val="2"/>
          </rPr>
          <t xml:space="preserve">
Scandinavia $1000
Australia Fam $4000
Mega Fam $20,000
Misc Euro $5000
Post Round-up $10000
</t>
        </r>
      </text>
    </comment>
    <comment ref="F79" authorId="0">
      <text>
        <r>
          <rPr>
            <b/>
            <sz val="8"/>
            <color indexed="81"/>
            <rFont val="Tahoma"/>
            <family val="2"/>
          </rPr>
          <t>karen.ballard:</t>
        </r>
        <r>
          <rPr>
            <sz val="8"/>
            <color indexed="81"/>
            <rFont val="Tahoma"/>
            <family val="2"/>
          </rPr>
          <t xml:space="preserve">
Go West $3500
PowWow $7500
</t>
        </r>
      </text>
    </comment>
    <comment ref="I79" authorId="0">
      <text>
        <r>
          <rPr>
            <b/>
            <sz val="8"/>
            <color indexed="81"/>
            <rFont val="Tahoma"/>
            <family val="2"/>
          </rPr>
          <t>karen.ballard:</t>
        </r>
        <r>
          <rPr>
            <sz val="8"/>
            <color indexed="81"/>
            <rFont val="Tahoma"/>
            <family val="2"/>
          </rPr>
          <t xml:space="preserve">
Go West $3500
PowWow $7500
</t>
        </r>
      </text>
    </comment>
    <comment ref="K79" authorId="0">
      <text>
        <r>
          <rPr>
            <b/>
            <sz val="8"/>
            <color indexed="81"/>
            <rFont val="Tahoma"/>
            <family val="2"/>
          </rPr>
          <t>karen.ballard:</t>
        </r>
        <r>
          <rPr>
            <sz val="8"/>
            <color indexed="81"/>
            <rFont val="Tahoma"/>
            <family val="2"/>
          </rPr>
          <t xml:space="preserve">
Go West $3500
PowWow $7500
Round-up Sponsorship $10,000
Taiwan ITF $3000</t>
        </r>
      </text>
    </comment>
    <comment ref="F80" authorId="0">
      <text>
        <r>
          <rPr>
            <b/>
            <sz val="8"/>
            <color indexed="81"/>
            <rFont val="Tahoma"/>
            <family val="2"/>
          </rPr>
          <t>karen.ballard:</t>
        </r>
        <r>
          <rPr>
            <sz val="8"/>
            <color indexed="81"/>
            <rFont val="Tahoma"/>
            <family val="2"/>
          </rPr>
          <t xml:space="preserve">
Taiwan, China, Mexico
$132,600 per JFAC
Japan $750 a month for phone and web monitoring</t>
        </r>
      </text>
    </comment>
    <comment ref="I80" authorId="0">
      <text>
        <r>
          <rPr>
            <b/>
            <sz val="8"/>
            <color indexed="81"/>
            <rFont val="Tahoma"/>
            <family val="2"/>
          </rPr>
          <t>karen.ballard:</t>
        </r>
        <r>
          <rPr>
            <sz val="8"/>
            <color indexed="81"/>
            <rFont val="Tahoma"/>
            <family val="2"/>
          </rPr>
          <t xml:space="preserve">
Taiwan, China, Mexico
$132,600 per JFAC
Japan $750 a month for phone and web monitoring</t>
        </r>
      </text>
    </comment>
    <comment ref="K80" authorId="0">
      <text>
        <r>
          <rPr>
            <b/>
            <sz val="8"/>
            <color indexed="81"/>
            <rFont val="Tahoma"/>
            <family val="2"/>
          </rPr>
          <t>karen.ballard:</t>
        </r>
        <r>
          <rPr>
            <sz val="8"/>
            <color indexed="81"/>
            <rFont val="Tahoma"/>
            <family val="2"/>
          </rPr>
          <t xml:space="preserve">
Taiwan, China, Mexico
$132,600 per JFAC
Japan $750 a month for phone and web monitoring</t>
        </r>
      </text>
    </comment>
    <comment ref="F81" authorId="0">
      <text>
        <r>
          <rPr>
            <b/>
            <sz val="8"/>
            <color indexed="81"/>
            <rFont val="Tahoma"/>
            <family val="2"/>
          </rPr>
          <t>karen.ballard:</t>
        </r>
        <r>
          <rPr>
            <sz val="8"/>
            <color indexed="81"/>
            <rFont val="Tahoma"/>
            <family val="2"/>
          </rPr>
          <t xml:space="preserve">
Maps are distributed by Certified Folders to Western Canada locations and funded in fulfilment</t>
        </r>
      </text>
    </comment>
    <comment ref="I81" authorId="0">
      <text>
        <r>
          <rPr>
            <b/>
            <sz val="8"/>
            <color indexed="81"/>
            <rFont val="Tahoma"/>
            <family val="2"/>
          </rPr>
          <t>karen.ballard:</t>
        </r>
        <r>
          <rPr>
            <sz val="8"/>
            <color indexed="81"/>
            <rFont val="Tahoma"/>
            <family val="2"/>
          </rPr>
          <t xml:space="preserve">
Maps are distributed by Certified Folders to Western Canada locations and funded in fulfilment</t>
        </r>
      </text>
    </comment>
    <comment ref="K81" authorId="0">
      <text>
        <r>
          <rPr>
            <b/>
            <sz val="8"/>
            <color indexed="81"/>
            <rFont val="Tahoma"/>
            <family val="2"/>
          </rPr>
          <t>karen.ballard:</t>
        </r>
        <r>
          <rPr>
            <sz val="8"/>
            <color indexed="81"/>
            <rFont val="Tahoma"/>
            <family val="2"/>
          </rPr>
          <t xml:space="preserve">
Maps are distributed by Certified Folders to Western Canada locations and funded in fulfilment</t>
        </r>
      </text>
    </comment>
    <comment ref="F84" authorId="0">
      <text>
        <r>
          <rPr>
            <b/>
            <sz val="8"/>
            <color indexed="81"/>
            <rFont val="Tahoma"/>
            <family val="2"/>
          </rPr>
          <t>karen.ballard:</t>
        </r>
        <r>
          <rPr>
            <sz val="8"/>
            <color indexed="81"/>
            <rFont val="Tahoma"/>
            <family val="2"/>
          </rPr>
          <t xml:space="preserve">
Possible attendance at Game designing show (PO)</t>
        </r>
      </text>
    </comment>
    <comment ref="I84" authorId="0">
      <text>
        <r>
          <rPr>
            <b/>
            <sz val="8"/>
            <color indexed="81"/>
            <rFont val="Tahoma"/>
            <family val="2"/>
          </rPr>
          <t>karen.ballard:</t>
        </r>
        <r>
          <rPr>
            <sz val="8"/>
            <color indexed="81"/>
            <rFont val="Tahoma"/>
            <family val="2"/>
          </rPr>
          <t xml:space="preserve">
Possible attendance at Game designing show (PO)</t>
        </r>
      </text>
    </comment>
    <comment ref="K84" authorId="0">
      <text>
        <r>
          <rPr>
            <b/>
            <sz val="8"/>
            <color indexed="81"/>
            <rFont val="Tahoma"/>
            <family val="2"/>
          </rPr>
          <t>karen.ballard:</t>
        </r>
        <r>
          <rPr>
            <sz val="8"/>
            <color indexed="81"/>
            <rFont val="Tahoma"/>
            <family val="2"/>
          </rPr>
          <t xml:space="preserve">
Possible attendance at Game designing show (PO)</t>
        </r>
      </text>
    </comment>
    <comment ref="F85" authorId="0">
      <text>
        <r>
          <rPr>
            <b/>
            <sz val="8"/>
            <color indexed="81"/>
            <rFont val="Tahoma"/>
            <family val="2"/>
          </rPr>
          <t>karen.ballard:</t>
        </r>
        <r>
          <rPr>
            <sz val="8"/>
            <color indexed="81"/>
            <rFont val="Tahoma"/>
            <family val="2"/>
          </rPr>
          <t xml:space="preserve">
This is primarily used for editing GIG film footage for various opportunities: last year examples: Telemundo, Miss Idaho, Boise State
</t>
        </r>
      </text>
    </comment>
    <comment ref="I85" authorId="0">
      <text>
        <r>
          <rPr>
            <b/>
            <sz val="8"/>
            <color indexed="81"/>
            <rFont val="Tahoma"/>
            <family val="2"/>
          </rPr>
          <t>karen.ballard:</t>
        </r>
        <r>
          <rPr>
            <sz val="8"/>
            <color indexed="81"/>
            <rFont val="Tahoma"/>
            <family val="2"/>
          </rPr>
          <t xml:space="preserve">
This is primarily used for editing GIG film footage for various opportunities: last year examples: Telemundo, Miss Idaho, Boise State
</t>
        </r>
      </text>
    </comment>
    <comment ref="K85" authorId="0">
      <text>
        <r>
          <rPr>
            <b/>
            <sz val="8"/>
            <color indexed="81"/>
            <rFont val="Tahoma"/>
            <family val="2"/>
          </rPr>
          <t>karen.ballard:</t>
        </r>
        <r>
          <rPr>
            <sz val="8"/>
            <color indexed="81"/>
            <rFont val="Tahoma"/>
            <family val="2"/>
          </rPr>
          <t xml:space="preserve">
This is primarily used for editing GIG film footage for various opportunities: last year examples: Telemundo, Miss Idaho, Boise State
</t>
        </r>
      </text>
    </comment>
    <comment ref="F87" authorId="0">
      <text>
        <r>
          <rPr>
            <b/>
            <sz val="8"/>
            <color indexed="81"/>
            <rFont val="Tahoma"/>
            <family val="2"/>
          </rPr>
          <t>karen.ballard:</t>
        </r>
        <r>
          <rPr>
            <sz val="8"/>
            <color indexed="81"/>
            <rFont val="Tahoma"/>
            <family val="2"/>
          </rPr>
          <t xml:space="preserve">
$3000 for motorcoach fams</t>
        </r>
      </text>
    </comment>
    <comment ref="I87" authorId="0">
      <text>
        <r>
          <rPr>
            <b/>
            <sz val="8"/>
            <color indexed="81"/>
            <rFont val="Tahoma"/>
            <family val="2"/>
          </rPr>
          <t>karen.ballard:</t>
        </r>
        <r>
          <rPr>
            <sz val="8"/>
            <color indexed="81"/>
            <rFont val="Tahoma"/>
            <family val="2"/>
          </rPr>
          <t xml:space="preserve">
$3000 for motorcoach fams</t>
        </r>
      </text>
    </comment>
    <comment ref="K87" authorId="0">
      <text>
        <r>
          <rPr>
            <b/>
            <sz val="8"/>
            <color indexed="81"/>
            <rFont val="Tahoma"/>
            <family val="2"/>
          </rPr>
          <t>karen.ballard:</t>
        </r>
        <r>
          <rPr>
            <sz val="8"/>
            <color indexed="81"/>
            <rFont val="Tahoma"/>
            <family val="2"/>
          </rPr>
          <t xml:space="preserve">
$3000 for motorcoach fams</t>
        </r>
      </text>
    </comment>
    <comment ref="F89" authorId="0">
      <text>
        <r>
          <rPr>
            <b/>
            <sz val="8"/>
            <color indexed="81"/>
            <rFont val="Tahoma"/>
            <family val="2"/>
          </rPr>
          <t>karen.ballard:</t>
        </r>
        <r>
          <rPr>
            <sz val="8"/>
            <color indexed="81"/>
            <rFont val="Tahoma"/>
            <family val="2"/>
          </rPr>
          <t xml:space="preserve">
Cineposium Peg &amp; Diane each $1275
Film Grants $20,000
</t>
        </r>
      </text>
    </comment>
    <comment ref="I89" authorId="0">
      <text>
        <r>
          <rPr>
            <b/>
            <sz val="8"/>
            <color indexed="81"/>
            <rFont val="Tahoma"/>
            <family val="2"/>
          </rPr>
          <t>karen.ballard:</t>
        </r>
        <r>
          <rPr>
            <sz val="8"/>
            <color indexed="81"/>
            <rFont val="Tahoma"/>
            <family val="2"/>
          </rPr>
          <t xml:space="preserve">
Cineposium Peg &amp; Diane each $1275
Film Grants $20,000
</t>
        </r>
      </text>
    </comment>
    <comment ref="K89" authorId="0">
      <text>
        <r>
          <rPr>
            <b/>
            <sz val="8"/>
            <color indexed="81"/>
            <rFont val="Tahoma"/>
            <family val="2"/>
          </rPr>
          <t>karen.ballard:</t>
        </r>
        <r>
          <rPr>
            <sz val="8"/>
            <color indexed="81"/>
            <rFont val="Tahoma"/>
            <family val="2"/>
          </rPr>
          <t xml:space="preserve">
Cineposium Peg &amp; Diane each $1275
Film Grants $20,000
</t>
        </r>
      </text>
    </comment>
    <comment ref="F91" authorId="0">
      <text>
        <r>
          <rPr>
            <b/>
            <sz val="8"/>
            <color indexed="81"/>
            <rFont val="Tahoma"/>
            <family val="2"/>
          </rPr>
          <t>karen.ballard:</t>
        </r>
        <r>
          <rPr>
            <sz val="8"/>
            <color indexed="81"/>
            <rFont val="Tahoma"/>
            <family val="2"/>
          </rPr>
          <t xml:space="preserve">
$1,800 hosting and maintenece
$10,000 map reprint with 50% going to Teton Valley who is contributing $5000 also need to add amount for 1/3 of editing process, split with MY &amp; MT=$500
</t>
        </r>
      </text>
    </comment>
    <comment ref="I91" authorId="0">
      <text>
        <r>
          <rPr>
            <b/>
            <sz val="8"/>
            <color indexed="81"/>
            <rFont val="Tahoma"/>
            <family val="2"/>
          </rPr>
          <t>karen.ballard:</t>
        </r>
        <r>
          <rPr>
            <sz val="8"/>
            <color indexed="81"/>
            <rFont val="Tahoma"/>
            <family val="2"/>
          </rPr>
          <t xml:space="preserve">
$1,800 hosting and maintenece
$10,000 map reprint with 50% going to Teton Valley who is contributing $5000 also need to add amount for 1/3 of editing process, split with MY &amp; MT=$500
</t>
        </r>
      </text>
    </comment>
    <comment ref="K91" authorId="0">
      <text>
        <r>
          <rPr>
            <b/>
            <sz val="8"/>
            <color indexed="81"/>
            <rFont val="Tahoma"/>
            <family val="2"/>
          </rPr>
          <t>karen.ballard:</t>
        </r>
        <r>
          <rPr>
            <sz val="8"/>
            <color indexed="81"/>
            <rFont val="Tahoma"/>
            <family val="2"/>
          </rPr>
          <t xml:space="preserve">
$1,800 hosting and maintenece
$10,000 map reprint with 50% going to Teton Valley who is contributing $5000 also need to add amount for 1/3 of editing process, split with MY &amp; MT=$500
</t>
        </r>
      </text>
    </comment>
    <comment ref="F92" authorId="0">
      <text>
        <r>
          <rPr>
            <b/>
            <sz val="8"/>
            <color indexed="81"/>
            <rFont val="Tahoma"/>
            <family val="2"/>
          </rPr>
          <t>karen.ballard:</t>
        </r>
        <r>
          <rPr>
            <sz val="8"/>
            <color indexed="81"/>
            <rFont val="Tahoma"/>
            <family val="2"/>
          </rPr>
          <t xml:space="preserve">
$1,800 hosting and maintenece
$10,000 map reprint with 50% going to Teton Valley who is contributing $5000 also need to add amount for 1/3 of editing process, split with MY &amp; MT=$500
</t>
        </r>
      </text>
    </comment>
    <comment ref="I92" authorId="0">
      <text>
        <r>
          <rPr>
            <b/>
            <sz val="8"/>
            <color indexed="81"/>
            <rFont val="Tahoma"/>
            <family val="2"/>
          </rPr>
          <t>karen.ballard:</t>
        </r>
        <r>
          <rPr>
            <sz val="8"/>
            <color indexed="81"/>
            <rFont val="Tahoma"/>
            <family val="2"/>
          </rPr>
          <t xml:space="preserve">
$1,800 hosting and maintenece
$10,000 map reprint with 50% going to Teton Valley who is contributing $5000 also need to add amount for 1/3 of editing process, split with MY &amp; MT=$500
</t>
        </r>
      </text>
    </comment>
    <comment ref="K92" authorId="0">
      <text>
        <r>
          <rPr>
            <b/>
            <sz val="8"/>
            <color indexed="81"/>
            <rFont val="Tahoma"/>
            <family val="2"/>
          </rPr>
          <t>karen.ballard:</t>
        </r>
        <r>
          <rPr>
            <sz val="8"/>
            <color indexed="81"/>
            <rFont val="Tahoma"/>
            <family val="2"/>
          </rPr>
          <t xml:space="preserve">
$1,800 hosting and maintenece
$10,000 map reprint with 50% going to Teton Valley who is contributing $5000 also need to add amount for 1/3 of editing process, split with MY &amp; MT=$500
</t>
        </r>
      </text>
    </comment>
    <comment ref="F94" authorId="0">
      <text>
        <r>
          <rPr>
            <b/>
            <sz val="8"/>
            <color indexed="81"/>
            <rFont val="Tahoma"/>
            <family val="2"/>
          </rPr>
          <t>karen.ballard:</t>
        </r>
        <r>
          <rPr>
            <sz val="8"/>
            <color indexed="81"/>
            <rFont val="Tahoma"/>
            <family val="2"/>
          </rPr>
          <t xml:space="preserve">
Printing every two years now</t>
        </r>
      </text>
    </comment>
    <comment ref="I94" authorId="0">
      <text>
        <r>
          <rPr>
            <b/>
            <sz val="8"/>
            <color indexed="81"/>
            <rFont val="Tahoma"/>
            <family val="2"/>
          </rPr>
          <t>karen.ballard:</t>
        </r>
        <r>
          <rPr>
            <sz val="8"/>
            <color indexed="81"/>
            <rFont val="Tahoma"/>
            <family val="2"/>
          </rPr>
          <t xml:space="preserve">
Printing every two years now</t>
        </r>
      </text>
    </comment>
    <comment ref="K94" authorId="0">
      <text>
        <r>
          <rPr>
            <b/>
            <sz val="8"/>
            <color indexed="81"/>
            <rFont val="Tahoma"/>
            <family val="2"/>
          </rPr>
          <t>karen.ballard:</t>
        </r>
        <r>
          <rPr>
            <sz val="8"/>
            <color indexed="81"/>
            <rFont val="Tahoma"/>
            <family val="2"/>
          </rPr>
          <t xml:space="preserve">
Printing every two years now</t>
        </r>
      </text>
    </comment>
    <comment ref="F95" authorId="0">
      <text>
        <r>
          <rPr>
            <b/>
            <sz val="8"/>
            <color indexed="81"/>
            <rFont val="Tahoma"/>
            <family val="2"/>
          </rPr>
          <t>karen.ballard:</t>
        </r>
        <r>
          <rPr>
            <sz val="8"/>
            <color indexed="81"/>
            <rFont val="Tahoma"/>
            <family val="2"/>
          </rPr>
          <t xml:space="preserve">
all pubications are online</t>
        </r>
      </text>
    </comment>
    <comment ref="I95" authorId="0">
      <text>
        <r>
          <rPr>
            <b/>
            <sz val="8"/>
            <color indexed="81"/>
            <rFont val="Tahoma"/>
            <family val="2"/>
          </rPr>
          <t>karen.ballard:</t>
        </r>
        <r>
          <rPr>
            <sz val="8"/>
            <color indexed="81"/>
            <rFont val="Tahoma"/>
            <family val="2"/>
          </rPr>
          <t xml:space="preserve">
all pubications are online</t>
        </r>
      </text>
    </comment>
    <comment ref="K95" authorId="0">
      <text>
        <r>
          <rPr>
            <b/>
            <sz val="8"/>
            <color indexed="81"/>
            <rFont val="Tahoma"/>
            <family val="2"/>
          </rPr>
          <t>karen.ballard:</t>
        </r>
        <r>
          <rPr>
            <sz val="8"/>
            <color indexed="81"/>
            <rFont val="Tahoma"/>
            <family val="2"/>
          </rPr>
          <t xml:space="preserve">
all pubications are online</t>
        </r>
      </text>
    </comment>
    <comment ref="F96" authorId="0">
      <text>
        <r>
          <rPr>
            <b/>
            <sz val="8"/>
            <color indexed="81"/>
            <rFont val="Tahoma"/>
            <family val="2"/>
          </rPr>
          <t>karen.ballard:</t>
        </r>
        <r>
          <rPr>
            <sz val="8"/>
            <color indexed="81"/>
            <rFont val="Tahoma"/>
            <family val="2"/>
          </rPr>
          <t xml:space="preserve">
$1000 brochure reprint
$1,300 Digital Ida
</t>
        </r>
      </text>
    </comment>
    <comment ref="I96" authorId="0">
      <text>
        <r>
          <rPr>
            <b/>
            <sz val="8"/>
            <color indexed="81"/>
            <rFont val="Tahoma"/>
            <family val="2"/>
          </rPr>
          <t>karen.ballard:</t>
        </r>
        <r>
          <rPr>
            <sz val="8"/>
            <color indexed="81"/>
            <rFont val="Tahoma"/>
            <family val="2"/>
          </rPr>
          <t xml:space="preserve">
$1000 brochure reprint
$1,300 Digital Ida
</t>
        </r>
      </text>
    </comment>
    <comment ref="K96" authorId="0">
      <text>
        <r>
          <rPr>
            <b/>
            <sz val="8"/>
            <color indexed="81"/>
            <rFont val="Tahoma"/>
            <family val="2"/>
          </rPr>
          <t>karen.ballard:</t>
        </r>
        <r>
          <rPr>
            <sz val="8"/>
            <color indexed="81"/>
            <rFont val="Tahoma"/>
            <family val="2"/>
          </rPr>
          <t xml:space="preserve">
$1000 brochure reprint
$1,300 Digital Ida
</t>
        </r>
      </text>
    </comment>
    <comment ref="F97" authorId="0">
      <text>
        <r>
          <rPr>
            <b/>
            <sz val="8"/>
            <color indexed="81"/>
            <rFont val="Tahoma"/>
            <family val="2"/>
          </rPr>
          <t xml:space="preserve">karen.ballard: </t>
        </r>
        <r>
          <rPr>
            <sz val="8"/>
            <color indexed="81"/>
            <rFont val="Tahoma"/>
            <family val="2"/>
          </rPr>
          <t xml:space="preserve">pledged at least $5000 for Top 10 scenic byways map
$10000 Golf Trail, 2 printings of $5000
$2,000 Scenic Byways
$7500 Idaho Rivers
</t>
        </r>
      </text>
    </comment>
    <comment ref="I97" authorId="0">
      <text>
        <r>
          <rPr>
            <b/>
            <sz val="8"/>
            <color indexed="81"/>
            <rFont val="Tahoma"/>
            <family val="2"/>
          </rPr>
          <t xml:space="preserve">karen.ballard: </t>
        </r>
        <r>
          <rPr>
            <sz val="8"/>
            <color indexed="81"/>
            <rFont val="Tahoma"/>
            <family val="2"/>
          </rPr>
          <t xml:space="preserve">pledged at least $5000 for Top 10 scenic byways map
$10000 Golf Trail, 2 printings of $5000
$2,000 Scenic Byways
$7500 Idaho Rivers
</t>
        </r>
      </text>
    </comment>
    <comment ref="K97" authorId="0">
      <text>
        <r>
          <rPr>
            <b/>
            <sz val="8"/>
            <color indexed="81"/>
            <rFont val="Tahoma"/>
            <family val="2"/>
          </rPr>
          <t xml:space="preserve">karen.ballard: </t>
        </r>
        <r>
          <rPr>
            <sz val="8"/>
            <color indexed="81"/>
            <rFont val="Tahoma"/>
            <family val="2"/>
          </rPr>
          <t xml:space="preserve">pledged at least $5000 for Top 10 scenic byways map
$10000 Golf Trail, 2 printings of $5000
$2,000 Scenic Byways
$7500 Idaho Rivers
</t>
        </r>
      </text>
    </comment>
  </commentList>
</comments>
</file>

<file path=xl/sharedStrings.xml><?xml version="1.0" encoding="utf-8"?>
<sst xmlns="http://schemas.openxmlformats.org/spreadsheetml/2006/main" count="141" uniqueCount="99">
  <si>
    <t>Idaho Recreation Initiative</t>
  </si>
  <si>
    <t>Webmaster</t>
  </si>
  <si>
    <t>Snowmobile Advertising</t>
  </si>
  <si>
    <t xml:space="preserve"> </t>
  </si>
  <si>
    <t>1.  Print Program</t>
  </si>
  <si>
    <t>2.  Web Program</t>
  </si>
  <si>
    <t>43rd State Brochure (Children's)</t>
  </si>
  <si>
    <t>Phone (All 800 #'s)</t>
  </si>
  <si>
    <t>Mail (Domestic, International)</t>
  </si>
  <si>
    <t>Equipment Upgrades</t>
  </si>
  <si>
    <t>2.  Website</t>
  </si>
  <si>
    <t>TOTAL PROGRAM OPERATIONS</t>
  </si>
  <si>
    <t>Media Advertising</t>
  </si>
  <si>
    <t>Vacation Guides</t>
  </si>
  <si>
    <t>Rocky Mountain International</t>
  </si>
  <si>
    <t>FAM Tours</t>
  </si>
  <si>
    <t>Trade Shows</t>
  </si>
  <si>
    <t>Foreign Office Support</t>
  </si>
  <si>
    <t>Advertising Agency Projects</t>
  </si>
  <si>
    <t>Reports/Subscriptions</t>
  </si>
  <si>
    <t>Online Advertising</t>
  </si>
  <si>
    <t>TOTAL STATEWIDE PROGRAM COSTS</t>
  </si>
  <si>
    <t>BUDGET</t>
  </si>
  <si>
    <t>B.   PROGRAM OPERATIONS</t>
  </si>
  <si>
    <t>TOTAL ADVERTISING/PROMOTION</t>
  </si>
  <si>
    <t>Travel Guide Lite</t>
  </si>
  <si>
    <t>Email Marketing</t>
  </si>
  <si>
    <t>IDAHO TRAVEL COUNCIL</t>
  </si>
  <si>
    <t>STATE PROGRAM BUDGET</t>
  </si>
  <si>
    <t>A.  YEAR ROUND PROGRAM:</t>
  </si>
  <si>
    <t>1.  Program Operation</t>
  </si>
  <si>
    <t>a.</t>
  </si>
  <si>
    <t>Staff</t>
  </si>
  <si>
    <t>b.</t>
  </si>
  <si>
    <t>c.</t>
  </si>
  <si>
    <t>Press Releases, Newsletters/Kits</t>
  </si>
  <si>
    <t>PR Promotions/Press Trips</t>
  </si>
  <si>
    <t>d.</t>
  </si>
  <si>
    <t>e.</t>
  </si>
  <si>
    <t>f.</t>
  </si>
  <si>
    <t>Gateway Visitor Center Support</t>
  </si>
  <si>
    <t>Advertising Specialties/Poster</t>
  </si>
  <si>
    <t>% of Total</t>
  </si>
  <si>
    <t>Highway Map</t>
  </si>
  <si>
    <t>TOTAL YEAR-ROUND PROGRAM</t>
  </si>
  <si>
    <t>Traveler Profile Study</t>
  </si>
  <si>
    <t>Contract Labor - fulfillment</t>
  </si>
  <si>
    <t>1.  Fulfillment</t>
  </si>
  <si>
    <t>Clipping Service</t>
  </si>
  <si>
    <t>Pod - Cast Creation</t>
  </si>
  <si>
    <t>Focus Groups</t>
  </si>
  <si>
    <t xml:space="preserve">b.  </t>
  </si>
  <si>
    <t>g.</t>
  </si>
  <si>
    <t>National Geographic</t>
  </si>
  <si>
    <t>IDAHO DEPARTMENT OF COMMERCE</t>
  </si>
  <si>
    <t>Summer FSI</t>
  </si>
  <si>
    <t>Canada</t>
  </si>
  <si>
    <t>Film Publications</t>
  </si>
  <si>
    <t>Niche Brochures</t>
  </si>
  <si>
    <t>Travel</t>
  </si>
  <si>
    <t>Website CRM subscriptions</t>
  </si>
  <si>
    <t>Promotional Assistance/workshops</t>
  </si>
  <si>
    <t xml:space="preserve">Film </t>
  </si>
  <si>
    <t>DIFFERENCE</t>
  </si>
  <si>
    <t>Scandinavia/Australia Marketing Effort</t>
  </si>
  <si>
    <t>VisitIdaho.org</t>
  </si>
  <si>
    <t>UpdateIdaho.com</t>
  </si>
  <si>
    <t>Filmidaho.com</t>
  </si>
  <si>
    <t>Idaho Golf Trail</t>
  </si>
  <si>
    <t>Idaho Winter</t>
  </si>
  <si>
    <t>Kids N Nature</t>
  </si>
  <si>
    <t>Websites</t>
  </si>
  <si>
    <t>GIG</t>
  </si>
  <si>
    <t>Mobile</t>
  </si>
  <si>
    <t>Whitewater</t>
  </si>
  <si>
    <t>Commerce</t>
  </si>
  <si>
    <t>Hosting</t>
  </si>
  <si>
    <t>Scenic</t>
  </si>
  <si>
    <t>Governmental Overhead Fees</t>
  </si>
  <si>
    <t>C.  ADVERTISING, MARKETING &amp; PROMOTION</t>
  </si>
  <si>
    <t>Sports Marketing</t>
  </si>
  <si>
    <t>h.</t>
  </si>
  <si>
    <t>Film Grants</t>
  </si>
  <si>
    <t>Economic Impact Brochure</t>
  </si>
  <si>
    <t>Lewis &amp; Clark</t>
  </si>
  <si>
    <t>2. Education/Research</t>
  </si>
  <si>
    <t>3.  Year-Round Promotions/Partnerships</t>
  </si>
  <si>
    <t>FY2012</t>
  </si>
  <si>
    <t>PROPOSED</t>
  </si>
  <si>
    <t>FY2012-13 STATEWIDE PROGRAM BUDGETS</t>
  </si>
  <si>
    <t>JULY 1, 2011 - JUNE 30, 2013</t>
  </si>
  <si>
    <t>FY2013</t>
  </si>
  <si>
    <t>EXPENDITURES</t>
  </si>
  <si>
    <t>3.  Winter Marketing &amp; Promotion</t>
  </si>
  <si>
    <t>4. Public/Industry Relations</t>
  </si>
  <si>
    <t>5.  International</t>
  </si>
  <si>
    <t>6.  Other Promotions</t>
  </si>
  <si>
    <t>7.  Other Publications</t>
  </si>
  <si>
    <t>D.  CONTINGENCY (FY13 1.74% FY12 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</si>
</sst>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7" formatCode="&quot;$&quot;#,##0.00_);\(&quot;$&quot;#,##0.00\)"/>
    <numFmt numFmtId="8" formatCode="&quot;$&quot;#,##0.00_);[Red]\(&quot;$&quot;#,##0.00\)"/>
    <numFmt numFmtId="164" formatCode="#,##0.00\ ;\(#,##0.00\)"/>
    <numFmt numFmtId="165" formatCode="0.0%"/>
    <numFmt numFmtId="166" formatCode="#,##0.00;\(#,##0.00\)"/>
    <numFmt numFmtId="167" formatCode="&quot;$&quot;\ \ #,##0.00;\(&quot;$&quot;#,##0.00\)"/>
    <numFmt numFmtId="168" formatCode="&quot;$&quot;#,##0.00;\(&quot;$&quot;#,##0.00\)"/>
    <numFmt numFmtId="169" formatCode="&quot;$&quot;#,##0.00"/>
    <numFmt numFmtId="170" formatCode="#,##0.0000000000"/>
  </numFmts>
  <fonts count="11">
    <font>
      <sz val="9"/>
      <name val="Geneva"/>
    </font>
    <font>
      <b/>
      <sz val="9"/>
      <name val="Geneva"/>
    </font>
    <font>
      <sz val="10"/>
      <name val="Geneva"/>
    </font>
    <font>
      <b/>
      <sz val="10"/>
      <name val="Geneva"/>
    </font>
    <font>
      <sz val="9"/>
      <name val="Geneva"/>
    </font>
    <font>
      <sz val="8"/>
      <name val="Geneva"/>
    </font>
    <font>
      <sz val="8"/>
      <color indexed="81"/>
      <name val="Tahoma"/>
      <family val="2"/>
    </font>
    <font>
      <b/>
      <sz val="8"/>
      <color indexed="81"/>
      <name val="Tahoma"/>
      <family val="2"/>
    </font>
    <font>
      <sz val="9"/>
      <color indexed="81"/>
      <name val="Tahoma"/>
      <family val="2"/>
    </font>
    <font>
      <b/>
      <sz val="9"/>
      <color indexed="81"/>
      <name val="Tahoma"/>
      <family val="2"/>
    </font>
    <font>
      <sz val="9"/>
      <color rgb="FFFF0000"/>
      <name val="Geneva"/>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s>
  <cellStyleXfs count="4">
    <xf numFmtId="0" fontId="0" fillId="0" borderId="0"/>
    <xf numFmtId="4" fontId="2" fillId="0" borderId="0" applyFont="0" applyFill="0" applyBorder="0" applyAlignment="0" applyProtection="0"/>
    <xf numFmtId="8" fontId="2" fillId="0" borderId="0" applyFont="0" applyFill="0" applyBorder="0" applyAlignment="0" applyProtection="0"/>
    <xf numFmtId="9" fontId="2" fillId="0" borderId="0" applyFont="0" applyFill="0" applyBorder="0" applyAlignment="0" applyProtection="0"/>
  </cellStyleXfs>
  <cellXfs count="104">
    <xf numFmtId="0" fontId="0" fillId="0" borderId="0" xfId="0"/>
    <xf numFmtId="0" fontId="1" fillId="0" borderId="0" xfId="0" applyFont="1"/>
    <xf numFmtId="0" fontId="3" fillId="0" borderId="0" xfId="0" applyFont="1"/>
    <xf numFmtId="7" fontId="1" fillId="0" borderId="0" xfId="0" applyNumberFormat="1" applyFont="1"/>
    <xf numFmtId="7" fontId="0" fillId="0" borderId="0" xfId="0" applyNumberFormat="1"/>
    <xf numFmtId="0" fontId="0" fillId="0" borderId="0" xfId="0" applyAlignment="1">
      <alignment horizontal="left"/>
    </xf>
    <xf numFmtId="0" fontId="1" fillId="0" borderId="0" xfId="0" applyFont="1" applyAlignment="1">
      <alignment horizontal="left"/>
    </xf>
    <xf numFmtId="168" fontId="1" fillId="0" borderId="1" xfId="0" applyNumberFormat="1" applyFont="1" applyBorder="1"/>
    <xf numFmtId="0" fontId="3" fillId="0" borderId="0" xfId="0" applyFont="1" applyAlignment="1">
      <alignment horizontal="left"/>
    </xf>
    <xf numFmtId="7" fontId="0" fillId="0" borderId="0" xfId="0" applyNumberFormat="1" applyAlignment="1">
      <alignment horizontal="left"/>
    </xf>
    <xf numFmtId="164" fontId="0" fillId="0" borderId="0" xfId="0" applyNumberFormat="1"/>
    <xf numFmtId="166" fontId="0" fillId="0" borderId="0" xfId="0" applyNumberFormat="1"/>
    <xf numFmtId="167" fontId="0" fillId="0" borderId="0" xfId="0" applyNumberFormat="1"/>
    <xf numFmtId="168" fontId="1" fillId="0" borderId="0" xfId="0" applyNumberFormat="1" applyFont="1"/>
    <xf numFmtId="0" fontId="3" fillId="0" borderId="0" xfId="0" applyFont="1" applyAlignment="1">
      <alignment horizontal="right"/>
    </xf>
    <xf numFmtId="165" fontId="3" fillId="0" borderId="0" xfId="0" applyNumberFormat="1" applyFont="1" applyAlignment="1">
      <alignment horizontal="center"/>
    </xf>
    <xf numFmtId="4" fontId="0" fillId="0" borderId="0" xfId="0" applyNumberFormat="1"/>
    <xf numFmtId="167" fontId="0" fillId="0" borderId="0" xfId="0" applyNumberFormat="1" applyAlignment="1">
      <alignment horizontal="left"/>
    </xf>
    <xf numFmtId="0" fontId="4" fillId="0" borderId="0" xfId="0" applyFont="1" applyAlignment="1">
      <alignment horizontal="left"/>
    </xf>
    <xf numFmtId="4" fontId="3" fillId="0" borderId="0" xfId="1" applyFont="1" applyAlignment="1">
      <alignment horizontal="center"/>
    </xf>
    <xf numFmtId="4" fontId="1" fillId="0" borderId="0" xfId="1" applyFont="1"/>
    <xf numFmtId="4" fontId="0" fillId="0" borderId="0" xfId="1" applyFont="1"/>
    <xf numFmtId="8" fontId="0" fillId="0" borderId="0" xfId="2" applyFont="1"/>
    <xf numFmtId="8" fontId="1" fillId="0" borderId="0" xfId="2" applyFont="1"/>
    <xf numFmtId="4" fontId="3" fillId="0" borderId="0" xfId="1" applyFont="1" applyBorder="1" applyAlignment="1">
      <alignment horizontal="center"/>
    </xf>
    <xf numFmtId="164" fontId="0" fillId="0" borderId="0" xfId="0" applyNumberFormat="1" applyBorder="1"/>
    <xf numFmtId="168" fontId="1" fillId="0" borderId="0" xfId="0" applyNumberFormat="1" applyFont="1" applyBorder="1"/>
    <xf numFmtId="166" fontId="1" fillId="0" borderId="0" xfId="1" applyNumberFormat="1" applyFont="1" applyBorder="1"/>
    <xf numFmtId="0" fontId="0" fillId="0" borderId="0" xfId="0" applyNumberFormat="1" applyAlignment="1">
      <alignment horizontal="left"/>
    </xf>
    <xf numFmtId="4" fontId="3" fillId="0" borderId="2" xfId="1" applyFont="1" applyBorder="1" applyAlignment="1">
      <alignment horizontal="center"/>
    </xf>
    <xf numFmtId="169" fontId="1" fillId="0" borderId="0" xfId="0" applyNumberFormat="1" applyFont="1" applyBorder="1"/>
    <xf numFmtId="0" fontId="0" fillId="0" borderId="0" xfId="0" applyBorder="1"/>
    <xf numFmtId="167" fontId="1" fillId="0" borderId="1" xfId="2" applyNumberFormat="1" applyFont="1" applyBorder="1"/>
    <xf numFmtId="167" fontId="1" fillId="0" borderId="0" xfId="2" applyNumberFormat="1" applyFont="1" applyBorder="1"/>
    <xf numFmtId="0" fontId="3" fillId="0" borderId="0" xfId="0" applyFont="1" applyAlignment="1">
      <alignment horizontal="centerContinuous"/>
    </xf>
    <xf numFmtId="0" fontId="0" fillId="0" borderId="0" xfId="0" applyAlignment="1">
      <alignment horizontal="centerContinuous"/>
    </xf>
    <xf numFmtId="0" fontId="1" fillId="0" borderId="0" xfId="0" applyFont="1" applyAlignment="1">
      <alignment horizontal="centerContinuous"/>
    </xf>
    <xf numFmtId="4" fontId="0" fillId="0" borderId="0" xfId="1" applyFont="1" applyAlignment="1">
      <alignment horizontal="centerContinuous"/>
    </xf>
    <xf numFmtId="166" fontId="0" fillId="0" borderId="0" xfId="0" applyNumberFormat="1" applyAlignment="1">
      <alignment horizontal="centerContinuous"/>
    </xf>
    <xf numFmtId="15" fontId="3" fillId="0" borderId="0" xfId="0" applyNumberFormat="1" applyFont="1" applyAlignment="1">
      <alignment horizontal="centerContinuous"/>
    </xf>
    <xf numFmtId="8" fontId="1" fillId="0" borderId="0" xfId="2" applyFont="1" applyBorder="1"/>
    <xf numFmtId="7" fontId="1" fillId="0" borderId="0" xfId="2" applyNumberFormat="1" applyFont="1" applyBorder="1"/>
    <xf numFmtId="39" fontId="0" fillId="0" borderId="0" xfId="1" applyNumberFormat="1" applyFont="1"/>
    <xf numFmtId="7" fontId="4" fillId="0" borderId="0" xfId="0" applyNumberFormat="1" applyFont="1"/>
    <xf numFmtId="170" fontId="1" fillId="0" borderId="0" xfId="1" applyNumberFormat="1" applyFont="1"/>
    <xf numFmtId="10" fontId="3" fillId="0" borderId="2" xfId="3" applyNumberFormat="1" applyFont="1" applyBorder="1" applyAlignment="1">
      <alignment horizontal="center"/>
    </xf>
    <xf numFmtId="0" fontId="4" fillId="0" borderId="0" xfId="0" applyFont="1"/>
    <xf numFmtId="39" fontId="4" fillId="0" borderId="0" xfId="1" applyNumberFormat="1" applyFont="1"/>
    <xf numFmtId="9" fontId="1" fillId="0" borderId="0" xfId="0" applyNumberFormat="1" applyFont="1" applyAlignment="1">
      <alignment horizontal="left"/>
    </xf>
    <xf numFmtId="4" fontId="0" fillId="0" borderId="0" xfId="0" applyNumberFormat="1" applyBorder="1"/>
    <xf numFmtId="0" fontId="1" fillId="0" borderId="0" xfId="0" applyFont="1" applyBorder="1"/>
    <xf numFmtId="0" fontId="1" fillId="0" borderId="0" xfId="0" applyFont="1" applyBorder="1" applyAlignment="1">
      <alignment horizontal="left"/>
    </xf>
    <xf numFmtId="1" fontId="1" fillId="0" borderId="0" xfId="0" applyNumberFormat="1" applyFont="1" applyAlignment="1">
      <alignment horizontal="left"/>
    </xf>
    <xf numFmtId="9" fontId="4" fillId="0" borderId="0" xfId="0" applyNumberFormat="1" applyFont="1" applyAlignment="1">
      <alignment horizontal="left"/>
    </xf>
    <xf numFmtId="9" fontId="0" fillId="0" borderId="0" xfId="0" applyNumberFormat="1" applyAlignment="1">
      <alignment horizontal="left"/>
    </xf>
    <xf numFmtId="0" fontId="3" fillId="0" borderId="0" xfId="1" applyNumberFormat="1" applyFont="1" applyBorder="1" applyAlignment="1">
      <alignment horizontal="center"/>
    </xf>
    <xf numFmtId="0" fontId="4" fillId="0" borderId="0" xfId="0" applyNumberFormat="1" applyFont="1" applyAlignment="1">
      <alignment horizontal="left"/>
    </xf>
    <xf numFmtId="4" fontId="1" fillId="0" borderId="0" xfId="0" applyNumberFormat="1" applyFont="1" applyAlignment="1">
      <alignment horizontal="left"/>
    </xf>
    <xf numFmtId="7" fontId="4" fillId="0" borderId="0" xfId="0" applyNumberFormat="1" applyFont="1" applyAlignment="1">
      <alignment horizontal="left"/>
    </xf>
    <xf numFmtId="7" fontId="1" fillId="0" borderId="3" xfId="0" applyNumberFormat="1" applyFont="1" applyBorder="1"/>
    <xf numFmtId="0" fontId="1" fillId="0" borderId="4" xfId="0" applyFont="1" applyBorder="1"/>
    <xf numFmtId="0" fontId="0" fillId="0" borderId="0" xfId="0" applyAlignment="1">
      <alignment horizontal="center"/>
    </xf>
    <xf numFmtId="0" fontId="5" fillId="0" borderId="0" xfId="0" applyFont="1" applyBorder="1" applyAlignment="1">
      <alignment horizontal="left"/>
    </xf>
    <xf numFmtId="4" fontId="4" fillId="0" borderId="0" xfId="1" applyFont="1"/>
    <xf numFmtId="169" fontId="1" fillId="0" borderId="0" xfId="1" applyNumberFormat="1" applyFont="1" applyBorder="1"/>
    <xf numFmtId="7" fontId="3" fillId="0" borderId="0" xfId="0" applyNumberFormat="1" applyFont="1" applyAlignment="1">
      <alignment horizontal="left"/>
    </xf>
    <xf numFmtId="169" fontId="1" fillId="0" borderId="1" xfId="0" applyNumberFormat="1" applyFont="1" applyBorder="1"/>
    <xf numFmtId="0" fontId="5" fillId="0" borderId="0" xfId="0" applyFont="1" applyBorder="1" applyAlignment="1">
      <alignment horizontal="left" wrapText="1"/>
    </xf>
    <xf numFmtId="9" fontId="1" fillId="0" borderId="0" xfId="0" applyNumberFormat="1" applyFont="1" applyAlignment="1">
      <alignment horizontal="center"/>
    </xf>
    <xf numFmtId="9" fontId="0" fillId="0" borderId="0" xfId="0" applyNumberFormat="1" applyAlignment="1">
      <alignment horizontal="center"/>
    </xf>
    <xf numFmtId="9" fontId="1" fillId="0" borderId="0" xfId="3" applyFont="1" applyAlignment="1">
      <alignment horizontal="center"/>
    </xf>
    <xf numFmtId="165" fontId="1" fillId="0" borderId="0" xfId="0" applyNumberFormat="1" applyFont="1" applyAlignment="1">
      <alignment horizontal="center"/>
    </xf>
    <xf numFmtId="9" fontId="1" fillId="0" borderId="0" xfId="0" applyNumberFormat="1" applyFont="1" applyBorder="1" applyAlignment="1">
      <alignment horizontal="center"/>
    </xf>
    <xf numFmtId="39" fontId="0" fillId="0" borderId="0" xfId="0" applyNumberFormat="1"/>
    <xf numFmtId="4" fontId="4" fillId="0" borderId="0" xfId="0" applyNumberFormat="1" applyFont="1"/>
    <xf numFmtId="10" fontId="3" fillId="0" borderId="0" xfId="3" applyNumberFormat="1" applyFont="1" applyBorder="1" applyAlignment="1">
      <alignment horizontal="center"/>
    </xf>
    <xf numFmtId="7" fontId="1" fillId="0" borderId="0" xfId="0" applyNumberFormat="1" applyFont="1" applyBorder="1"/>
    <xf numFmtId="4" fontId="1" fillId="0" borderId="0" xfId="1" applyFont="1" applyAlignment="1">
      <alignment horizontal="center"/>
    </xf>
    <xf numFmtId="10" fontId="0" fillId="0" borderId="0" xfId="0" applyNumberFormat="1"/>
    <xf numFmtId="0" fontId="2" fillId="0" borderId="0" xfId="0" applyFont="1"/>
    <xf numFmtId="169" fontId="0" fillId="0" borderId="0" xfId="0" applyNumberFormat="1"/>
    <xf numFmtId="7" fontId="1" fillId="0" borderId="1" xfId="0" applyNumberFormat="1" applyFont="1" applyBorder="1"/>
    <xf numFmtId="0" fontId="0" fillId="0" borderId="0" xfId="0" applyNumberFormat="1"/>
    <xf numFmtId="6" fontId="0" fillId="0" borderId="0" xfId="0" applyNumberFormat="1"/>
    <xf numFmtId="0" fontId="1" fillId="0" borderId="0" xfId="0" applyFont="1" applyAlignment="1">
      <alignment horizontal="center"/>
    </xf>
    <xf numFmtId="10" fontId="1" fillId="0" borderId="1" xfId="0" applyNumberFormat="1" applyFont="1" applyBorder="1" applyAlignment="1">
      <alignment horizontal="center"/>
    </xf>
    <xf numFmtId="0" fontId="1" fillId="0" borderId="0" xfId="0" applyFont="1" applyAlignment="1">
      <alignment horizontal="center"/>
    </xf>
    <xf numFmtId="4" fontId="0" fillId="0" borderId="0" xfId="0" applyNumberFormat="1" applyFill="1"/>
    <xf numFmtId="4" fontId="4" fillId="0" borderId="0" xfId="0" applyNumberFormat="1" applyFont="1" applyFill="1"/>
    <xf numFmtId="4" fontId="0" fillId="0" borderId="0" xfId="0" applyNumberFormat="1" applyFont="1"/>
    <xf numFmtId="8" fontId="1" fillId="0" borderId="0" xfId="2" applyFont="1" applyFill="1" applyBorder="1"/>
    <xf numFmtId="0" fontId="1" fillId="0" borderId="0" xfId="0" applyFont="1" applyAlignment="1">
      <alignment horizontal="center"/>
    </xf>
    <xf numFmtId="3" fontId="0" fillId="0" borderId="0" xfId="0" applyNumberFormat="1"/>
    <xf numFmtId="0" fontId="3" fillId="0" borderId="0" xfId="0" applyFont="1" applyAlignment="1">
      <alignment horizontal="center"/>
    </xf>
    <xf numFmtId="0" fontId="1" fillId="0" borderId="0" xfId="0" applyFont="1" applyAlignment="1">
      <alignment horizontal="center"/>
    </xf>
    <xf numFmtId="39" fontId="1" fillId="0" borderId="0" xfId="0" applyNumberFormat="1" applyFont="1" applyBorder="1"/>
    <xf numFmtId="39" fontId="1" fillId="0" borderId="2" xfId="0" applyNumberFormat="1" applyFont="1" applyBorder="1"/>
    <xf numFmtId="39" fontId="4" fillId="0" borderId="0" xfId="0" applyNumberFormat="1" applyFont="1"/>
    <xf numFmtId="39" fontId="1" fillId="0" borderId="1" xfId="0" applyNumberFormat="1" applyFont="1" applyBorder="1"/>
    <xf numFmtId="8" fontId="4" fillId="0" borderId="0" xfId="2" applyFont="1" applyBorder="1"/>
    <xf numFmtId="39" fontId="10" fillId="0" borderId="0" xfId="0" applyNumberFormat="1" applyFont="1"/>
    <xf numFmtId="39" fontId="0" fillId="0" borderId="0" xfId="0" applyNumberFormat="1" applyFont="1"/>
    <xf numFmtId="0" fontId="3" fillId="0" borderId="0" xfId="0" applyFont="1" applyAlignment="1">
      <alignment horizontal="center"/>
    </xf>
    <xf numFmtId="0" fontId="1" fillId="0" borderId="0" xfId="0" applyFont="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30"/>
  <sheetViews>
    <sheetView tabSelected="1" topLeftCell="A68" zoomScale="150" zoomScaleNormal="150" workbookViewId="0">
      <selection activeCell="I110" sqref="I110"/>
    </sheetView>
  </sheetViews>
  <sheetFormatPr defaultColWidth="9.85546875" defaultRowHeight="12"/>
  <cols>
    <col min="1" max="1" width="6.85546875" style="5" customWidth="1"/>
    <col min="2" max="2" width="2.5703125" style="5" customWidth="1"/>
    <col min="3" max="3" width="2.140625" style="5" customWidth="1"/>
    <col min="4" max="4" width="2.85546875" style="5" customWidth="1"/>
    <col min="5" max="5" width="30.7109375" style="5" customWidth="1"/>
    <col min="6" max="6" width="13.85546875" customWidth="1"/>
    <col min="7" max="7" width="0.85546875" customWidth="1"/>
    <col min="8" max="8" width="1" customWidth="1"/>
    <col min="9" max="9" width="15.5703125" style="21" customWidth="1"/>
    <col min="10" max="10" width="1.85546875" customWidth="1"/>
    <col min="11" max="11" width="13.28515625" style="11" bestFit="1" customWidth="1"/>
    <col min="12" max="12" width="1.85546875" customWidth="1"/>
    <col min="13" max="13" width="12.85546875" style="21" bestFit="1" customWidth="1"/>
    <col min="14" max="14" width="11.28515625" bestFit="1" customWidth="1"/>
  </cols>
  <sheetData>
    <row r="1" spans="1:13" ht="12.75">
      <c r="A1" s="34" t="s">
        <v>54</v>
      </c>
      <c r="B1" s="35"/>
      <c r="C1" s="35"/>
      <c r="D1" s="35"/>
      <c r="E1" s="35"/>
      <c r="F1" s="35"/>
      <c r="G1" s="36"/>
      <c r="H1" s="35"/>
      <c r="I1" s="37"/>
      <c r="J1" s="35"/>
      <c r="K1" s="38"/>
      <c r="L1" s="35"/>
    </row>
    <row r="2" spans="1:13" ht="12.75">
      <c r="A2" s="34" t="s">
        <v>27</v>
      </c>
      <c r="B2" s="35"/>
      <c r="C2" s="35"/>
      <c r="D2" s="35"/>
      <c r="E2" s="35"/>
      <c r="F2" s="35"/>
      <c r="G2" s="36"/>
      <c r="H2" s="35"/>
      <c r="I2" s="37"/>
      <c r="J2" s="35"/>
      <c r="K2" s="38"/>
      <c r="L2" s="35"/>
    </row>
    <row r="3" spans="1:13" ht="12.75">
      <c r="A3" s="34" t="s">
        <v>89</v>
      </c>
      <c r="B3" s="36"/>
      <c r="C3" s="36"/>
      <c r="D3" s="36"/>
      <c r="E3" s="35"/>
      <c r="F3" s="35"/>
      <c r="G3" s="36"/>
      <c r="H3" s="35"/>
      <c r="I3" s="37"/>
      <c r="J3" s="35"/>
      <c r="K3" s="38"/>
      <c r="L3" s="35"/>
    </row>
    <row r="4" spans="1:13" ht="12.75">
      <c r="A4" s="102" t="s">
        <v>90</v>
      </c>
      <c r="B4" s="102"/>
      <c r="C4" s="102"/>
      <c r="D4" s="102"/>
      <c r="E4" s="102"/>
      <c r="F4" s="102"/>
      <c r="G4" s="102"/>
      <c r="H4" s="102"/>
      <c r="I4" s="102"/>
      <c r="J4" s="102"/>
      <c r="K4" s="102"/>
      <c r="L4" s="93"/>
    </row>
    <row r="5" spans="1:13" ht="12.75">
      <c r="A5" s="39"/>
      <c r="B5" s="35"/>
      <c r="C5" s="35"/>
      <c r="D5" s="35"/>
      <c r="E5" s="35"/>
      <c r="G5" s="36"/>
      <c r="H5" s="35"/>
      <c r="I5" s="77"/>
      <c r="J5" s="35"/>
      <c r="K5" s="38"/>
      <c r="L5" s="35"/>
      <c r="M5" s="38"/>
    </row>
    <row r="6" spans="1:13" s="1" customFormat="1" ht="12.75">
      <c r="A6" s="5"/>
      <c r="B6" s="5"/>
      <c r="C6" s="5"/>
      <c r="D6" s="5"/>
      <c r="E6" s="5"/>
      <c r="F6" s="34" t="s">
        <v>87</v>
      </c>
      <c r="G6" s="2"/>
      <c r="H6" s="14"/>
      <c r="I6" s="19" t="s">
        <v>87</v>
      </c>
      <c r="J6" s="15"/>
      <c r="K6" s="19" t="s">
        <v>91</v>
      </c>
      <c r="L6" s="15"/>
      <c r="M6" s="19" t="s">
        <v>22</v>
      </c>
    </row>
    <row r="7" spans="1:13" s="1" customFormat="1" ht="12.75">
      <c r="A7" s="5"/>
      <c r="B7" s="5"/>
      <c r="C7" s="5"/>
      <c r="D7" s="5"/>
      <c r="E7" s="5"/>
      <c r="F7" s="55" t="s">
        <v>22</v>
      </c>
      <c r="G7" s="2"/>
      <c r="I7" s="55" t="s">
        <v>92</v>
      </c>
      <c r="K7" s="55" t="s">
        <v>88</v>
      </c>
      <c r="M7" s="55" t="s">
        <v>63</v>
      </c>
    </row>
    <row r="8" spans="1:13" s="1" customFormat="1" ht="12.75">
      <c r="A8" s="6"/>
      <c r="B8" s="6"/>
      <c r="C8" s="6"/>
      <c r="D8" s="6"/>
      <c r="E8" s="6"/>
      <c r="F8" s="29"/>
      <c r="G8" s="2"/>
      <c r="I8" s="45"/>
      <c r="K8" s="45" t="s">
        <v>22</v>
      </c>
      <c r="M8" s="45"/>
    </row>
    <row r="9" spans="1:13" s="1" customFormat="1" ht="7.5" customHeight="1">
      <c r="A9" s="6"/>
      <c r="B9" s="6"/>
      <c r="C9" s="6"/>
      <c r="D9" s="6"/>
      <c r="E9" s="6"/>
      <c r="F9" s="24"/>
      <c r="G9" s="2"/>
      <c r="I9" s="75"/>
      <c r="K9" s="75"/>
      <c r="M9" s="75"/>
    </row>
    <row r="10" spans="1:13" s="1" customFormat="1">
      <c r="A10" s="6"/>
      <c r="B10" s="6"/>
      <c r="C10" s="6"/>
      <c r="D10" s="6"/>
      <c r="E10" s="6"/>
      <c r="F10" s="20"/>
      <c r="I10"/>
      <c r="K10"/>
    </row>
    <row r="11" spans="1:13" s="1" customFormat="1" ht="12.75">
      <c r="A11" s="8" t="s">
        <v>28</v>
      </c>
      <c r="B11" s="6"/>
      <c r="C11" s="6"/>
      <c r="D11" s="6"/>
      <c r="E11" s="6"/>
      <c r="F11" s="90">
        <v>3277578.3178250003</v>
      </c>
      <c r="I11" s="64"/>
      <c r="K11" s="64">
        <v>3347582.36</v>
      </c>
      <c r="M11" s="40">
        <f>SUM(K11-F11)</f>
        <v>70004.042174999602</v>
      </c>
    </row>
    <row r="12" spans="1:13" s="1" customFormat="1" ht="12.75">
      <c r="A12" s="8"/>
      <c r="B12" s="6"/>
      <c r="C12" s="6"/>
      <c r="D12" s="6"/>
      <c r="E12" s="6"/>
      <c r="F12" s="40"/>
      <c r="I12" s="79"/>
      <c r="K12" s="79"/>
      <c r="M12" s="40"/>
    </row>
    <row r="13" spans="1:13" s="1" customFormat="1">
      <c r="A13" s="6"/>
      <c r="B13" s="6"/>
      <c r="C13" s="6"/>
      <c r="D13" s="6"/>
      <c r="E13" s="6"/>
      <c r="F13"/>
      <c r="I13" s="80"/>
      <c r="K13" s="80"/>
      <c r="M13" s="40"/>
    </row>
    <row r="14" spans="1:13" ht="12.75">
      <c r="A14" s="6"/>
      <c r="B14" s="8" t="s">
        <v>29</v>
      </c>
      <c r="C14" s="6"/>
      <c r="D14" s="6"/>
      <c r="E14" s="6"/>
      <c r="I14"/>
      <c r="K14"/>
      <c r="M14" s="40"/>
    </row>
    <row r="15" spans="1:13" ht="15.75" customHeight="1">
      <c r="A15" s="6"/>
      <c r="B15" s="8"/>
      <c r="C15" s="6"/>
      <c r="D15" s="6"/>
      <c r="E15" s="6"/>
      <c r="I15"/>
      <c r="K15"/>
      <c r="M15" s="40"/>
    </row>
    <row r="16" spans="1:13">
      <c r="A16" s="62" t="s">
        <v>42</v>
      </c>
      <c r="B16" s="6"/>
      <c r="C16" s="6"/>
      <c r="D16" s="6"/>
      <c r="E16" s="6"/>
      <c r="I16"/>
      <c r="K16"/>
      <c r="M16" s="40"/>
    </row>
    <row r="17" spans="1:14">
      <c r="A17" s="72"/>
      <c r="B17" s="6"/>
      <c r="C17" s="6" t="s">
        <v>30</v>
      </c>
      <c r="D17" s="6"/>
      <c r="E17" s="6"/>
      <c r="I17"/>
      <c r="K17"/>
      <c r="M17" s="40"/>
    </row>
    <row r="18" spans="1:14">
      <c r="A18" s="9"/>
      <c r="B18" s="9"/>
      <c r="C18" s="9"/>
      <c r="D18" s="9" t="s">
        <v>31</v>
      </c>
      <c r="E18" s="58" t="s">
        <v>32</v>
      </c>
      <c r="F18" s="87">
        <v>50000</v>
      </c>
      <c r="G18" s="4"/>
      <c r="H18" s="22"/>
      <c r="I18" s="87">
        <f>50157.68+9.46</f>
        <v>50167.14</v>
      </c>
      <c r="K18" s="87">
        <v>106500</v>
      </c>
      <c r="M18" s="99">
        <f>SUM(K18-F18)</f>
        <v>56500</v>
      </c>
    </row>
    <row r="19" spans="1:14">
      <c r="D19" s="5" t="s">
        <v>33</v>
      </c>
      <c r="E19" s="5" t="s">
        <v>78</v>
      </c>
      <c r="F19" s="88">
        <v>500</v>
      </c>
      <c r="H19" s="21"/>
      <c r="I19" s="88">
        <v>603.6</v>
      </c>
      <c r="K19" s="88">
        <v>603.6</v>
      </c>
      <c r="M19" s="99">
        <f>SUM(K19-F19)</f>
        <v>103.60000000000002</v>
      </c>
    </row>
    <row r="20" spans="1:14">
      <c r="D20" s="5" t="s">
        <v>34</v>
      </c>
      <c r="E20" s="5" t="s">
        <v>59</v>
      </c>
      <c r="F20" s="88">
        <v>52000</v>
      </c>
      <c r="H20" s="21"/>
      <c r="I20" s="88">
        <v>74427.399999999994</v>
      </c>
      <c r="K20" s="88">
        <v>75000</v>
      </c>
      <c r="M20" s="99">
        <f>SUM(K20-F20)</f>
        <v>23000</v>
      </c>
    </row>
    <row r="21" spans="1:14">
      <c r="F21" s="74"/>
      <c r="H21" s="21"/>
      <c r="I21" s="74"/>
      <c r="K21" s="74"/>
      <c r="M21" s="99"/>
      <c r="N21" s="16"/>
    </row>
    <row r="22" spans="1:14">
      <c r="A22" s="68"/>
      <c r="B22" s="6"/>
      <c r="C22" s="6" t="s">
        <v>85</v>
      </c>
      <c r="D22" s="6"/>
      <c r="E22" s="6"/>
      <c r="F22" s="74"/>
      <c r="H22" s="21"/>
      <c r="I22" s="74"/>
      <c r="K22" s="74"/>
      <c r="M22" s="99"/>
    </row>
    <row r="23" spans="1:14">
      <c r="D23" s="5" t="s">
        <v>31</v>
      </c>
      <c r="E23" s="18" t="s">
        <v>19</v>
      </c>
      <c r="F23" s="74">
        <v>10000</v>
      </c>
      <c r="H23" s="21"/>
      <c r="I23" s="74">
        <v>9150</v>
      </c>
      <c r="K23" s="74">
        <v>6000</v>
      </c>
      <c r="M23" s="99">
        <f>SUM(K23-F23)</f>
        <v>-4000</v>
      </c>
    </row>
    <row r="24" spans="1:14">
      <c r="D24" s="5" t="s">
        <v>33</v>
      </c>
      <c r="E24" s="5" t="s">
        <v>45</v>
      </c>
      <c r="F24" s="74">
        <v>7500</v>
      </c>
      <c r="H24" s="21"/>
      <c r="I24" s="89">
        <v>15320</v>
      </c>
      <c r="K24" s="89">
        <v>10000</v>
      </c>
      <c r="M24" s="99">
        <f>SUM(K24-F24)</f>
        <v>2500</v>
      </c>
      <c r="N24" s="92"/>
    </row>
    <row r="25" spans="1:14">
      <c r="D25" s="5" t="s">
        <v>34</v>
      </c>
      <c r="E25" s="18" t="s">
        <v>50</v>
      </c>
      <c r="F25" s="74"/>
      <c r="H25" s="21"/>
      <c r="I25" s="74"/>
      <c r="K25" s="74"/>
      <c r="M25" s="99">
        <f>SUM(K25-F25)</f>
        <v>0</v>
      </c>
    </row>
    <row r="26" spans="1:14">
      <c r="F26" s="74"/>
      <c r="H26" s="21"/>
      <c r="I26" s="74"/>
      <c r="K26" s="74"/>
      <c r="M26" s="99"/>
    </row>
    <row r="27" spans="1:14">
      <c r="A27" s="68"/>
      <c r="B27" s="6"/>
      <c r="C27" s="6" t="s">
        <v>86</v>
      </c>
      <c r="D27" s="6"/>
      <c r="E27" s="6"/>
      <c r="F27" s="74"/>
      <c r="H27" s="21"/>
      <c r="I27" s="74"/>
      <c r="K27" s="74"/>
      <c r="M27" s="99"/>
    </row>
    <row r="28" spans="1:14">
      <c r="D28" s="5" t="s">
        <v>31</v>
      </c>
      <c r="E28" s="5" t="s">
        <v>61</v>
      </c>
      <c r="F28" s="74">
        <v>80000</v>
      </c>
      <c r="H28" s="21"/>
      <c r="I28" s="74">
        <v>56573.61</v>
      </c>
      <c r="K28" s="74">
        <v>70000</v>
      </c>
      <c r="M28" s="99">
        <f>SUM(K28-F28)</f>
        <v>-10000</v>
      </c>
    </row>
    <row r="29" spans="1:14">
      <c r="D29" s="18" t="s">
        <v>33</v>
      </c>
      <c r="E29" s="18" t="s">
        <v>0</v>
      </c>
      <c r="F29" s="63">
        <v>4500</v>
      </c>
      <c r="I29" s="63">
        <v>4500</v>
      </c>
      <c r="K29" s="63">
        <v>4500</v>
      </c>
      <c r="M29" s="99">
        <f>SUM(K29-F29)</f>
        <v>0</v>
      </c>
    </row>
    <row r="30" spans="1:14">
      <c r="D30" s="5" t="s">
        <v>34</v>
      </c>
      <c r="E30" s="5" t="s">
        <v>40</v>
      </c>
      <c r="F30" s="74">
        <f>34554.3+766.44</f>
        <v>35320.740000000005</v>
      </c>
      <c r="H30" s="21"/>
      <c r="I30" s="74">
        <v>42198.49</v>
      </c>
      <c r="K30" s="74">
        <v>53000</v>
      </c>
      <c r="M30" s="99">
        <f>SUM(K30-F30)</f>
        <v>17679.259999999995</v>
      </c>
    </row>
    <row r="31" spans="1:14">
      <c r="F31" s="47"/>
      <c r="H31" s="21"/>
      <c r="I31"/>
      <c r="K31"/>
      <c r="M31" s="99"/>
    </row>
    <row r="32" spans="1:14">
      <c r="F32" s="47"/>
      <c r="H32" s="21"/>
      <c r="I32"/>
      <c r="K32"/>
      <c r="M32" s="99"/>
    </row>
    <row r="33" spans="1:14">
      <c r="A33" s="85">
        <f>F33/F11</f>
        <v>7.3170102052403416E-2</v>
      </c>
      <c r="C33" s="6" t="s">
        <v>44</v>
      </c>
      <c r="D33"/>
      <c r="E33"/>
      <c r="F33" s="7">
        <f>SUM(F17:F30)</f>
        <v>239820.74</v>
      </c>
      <c r="G33" s="26">
        <f>SUM(G17:G30)</f>
        <v>0</v>
      </c>
      <c r="H33" s="26">
        <f>SUM(H17:H30)</f>
        <v>0</v>
      </c>
      <c r="I33" s="7">
        <f>SUM(I17:I30)</f>
        <v>252940.24</v>
      </c>
      <c r="J33" s="25"/>
      <c r="K33" s="7">
        <f>SUM(K17:K30)</f>
        <v>325603.59999999998</v>
      </c>
      <c r="L33" s="25"/>
      <c r="M33" s="40">
        <f>SUM(M18:M30)</f>
        <v>85782.86</v>
      </c>
    </row>
    <row r="34" spans="1:14">
      <c r="A34" s="72"/>
      <c r="C34" s="6"/>
      <c r="D34"/>
      <c r="E34"/>
      <c r="F34" s="26"/>
      <c r="G34" s="10"/>
      <c r="H34" s="26"/>
      <c r="I34"/>
      <c r="J34" s="25"/>
      <c r="K34"/>
      <c r="L34" s="25"/>
      <c r="M34" s="73"/>
    </row>
    <row r="35" spans="1:14">
      <c r="E35" s="6"/>
      <c r="F35" s="16"/>
      <c r="G35" s="10"/>
      <c r="H35" s="25"/>
      <c r="I35" s="16"/>
      <c r="J35" s="25"/>
      <c r="K35" s="16"/>
      <c r="L35" s="25"/>
      <c r="M35" s="73"/>
    </row>
    <row r="36" spans="1:14" ht="12.75">
      <c r="B36" s="8" t="s">
        <v>23</v>
      </c>
      <c r="C36" s="6"/>
      <c r="D36"/>
      <c r="E36"/>
      <c r="F36" s="16"/>
      <c r="G36" s="10"/>
      <c r="H36" s="25"/>
      <c r="I36" s="16"/>
      <c r="J36" s="25"/>
      <c r="K36" s="16"/>
      <c r="L36" s="25"/>
      <c r="M36" s="73"/>
    </row>
    <row r="37" spans="1:14">
      <c r="A37" s="6"/>
      <c r="B37" s="6"/>
      <c r="C37" s="6"/>
      <c r="D37" s="6"/>
      <c r="E37" s="6"/>
      <c r="F37" s="16"/>
      <c r="G37" s="10"/>
      <c r="I37" s="16"/>
      <c r="K37" s="16"/>
      <c r="M37" s="73"/>
    </row>
    <row r="38" spans="1:14">
      <c r="A38" s="68"/>
      <c r="B38" s="6"/>
      <c r="C38" s="6" t="s">
        <v>47</v>
      </c>
      <c r="D38" s="6"/>
      <c r="E38" s="17"/>
      <c r="F38" s="16"/>
      <c r="G38" s="12"/>
      <c r="H38" s="21"/>
      <c r="I38" s="12"/>
      <c r="J38" s="12"/>
      <c r="K38" s="12"/>
      <c r="L38" s="12"/>
      <c r="M38" s="73"/>
    </row>
    <row r="39" spans="1:14" s="12" customFormat="1">
      <c r="A39" s="17"/>
      <c r="B39" s="17"/>
      <c r="C39" s="17"/>
      <c r="D39" s="17" t="s">
        <v>31</v>
      </c>
      <c r="E39" s="56" t="s">
        <v>7</v>
      </c>
      <c r="F39" s="63">
        <v>0</v>
      </c>
      <c r="H39" s="21"/>
      <c r="I39" s="16"/>
      <c r="K39" s="16"/>
      <c r="M39" s="73"/>
    </row>
    <row r="40" spans="1:14" s="12" customFormat="1">
      <c r="A40" s="17"/>
      <c r="B40" s="17"/>
      <c r="C40" s="17"/>
      <c r="D40" s="17" t="s">
        <v>33</v>
      </c>
      <c r="E40" s="56" t="s">
        <v>8</v>
      </c>
      <c r="F40" s="16">
        <v>150000</v>
      </c>
      <c r="H40" s="21"/>
      <c r="I40" s="16">
        <f>125184.51+374.45</f>
        <v>125558.95999999999</v>
      </c>
      <c r="K40" s="16">
        <v>126000</v>
      </c>
      <c r="M40" s="100">
        <f>SUM(K40-F40)</f>
        <v>-24000</v>
      </c>
    </row>
    <row r="41" spans="1:14" s="12" customFormat="1">
      <c r="A41" s="17"/>
      <c r="B41" s="17"/>
      <c r="C41" s="17"/>
      <c r="D41" s="17" t="s">
        <v>34</v>
      </c>
      <c r="E41" s="56" t="s">
        <v>46</v>
      </c>
      <c r="F41" s="16">
        <v>60000</v>
      </c>
      <c r="H41" s="21"/>
      <c r="I41" s="16">
        <v>69047.02</v>
      </c>
      <c r="K41" s="16">
        <v>70000</v>
      </c>
      <c r="M41" s="101">
        <f>SUM(K41-F41)</f>
        <v>10000</v>
      </c>
    </row>
    <row r="42" spans="1:14" s="12" customFormat="1">
      <c r="A42" s="17"/>
      <c r="B42" s="17"/>
      <c r="C42" s="17"/>
      <c r="D42" s="17"/>
      <c r="E42" s="56"/>
      <c r="F42" s="16"/>
      <c r="H42" s="21"/>
      <c r="I42" s="16"/>
      <c r="K42" s="16"/>
      <c r="M42" s="101"/>
    </row>
    <row r="43" spans="1:14" s="12" customFormat="1">
      <c r="A43" s="70"/>
      <c r="B43" s="17"/>
      <c r="C43" s="52" t="s">
        <v>10</v>
      </c>
      <c r="D43" s="17"/>
      <c r="M43" s="101"/>
    </row>
    <row r="44" spans="1:14" s="12" customFormat="1">
      <c r="A44" s="17"/>
      <c r="B44" s="17"/>
      <c r="C44" s="17"/>
      <c r="D44" s="17" t="s">
        <v>31</v>
      </c>
      <c r="E44" s="56" t="s">
        <v>1</v>
      </c>
      <c r="F44" s="16">
        <v>170000</v>
      </c>
      <c r="H44" s="21"/>
      <c r="I44" s="16">
        <v>225000</v>
      </c>
      <c r="K44" s="16">
        <v>225000</v>
      </c>
      <c r="M44" s="101">
        <f>SUM(K44-F44)</f>
        <v>55000</v>
      </c>
    </row>
    <row r="45" spans="1:14" s="12" customFormat="1">
      <c r="A45" s="17"/>
      <c r="B45" s="17"/>
      <c r="C45" s="17"/>
      <c r="D45" s="17" t="s">
        <v>33</v>
      </c>
      <c r="E45" s="28" t="s">
        <v>60</v>
      </c>
      <c r="F45" s="16">
        <f>35600+6930+50000</f>
        <v>92530</v>
      </c>
      <c r="H45" s="21"/>
      <c r="I45" s="16">
        <v>26399.4</v>
      </c>
      <c r="K45" s="16">
        <v>45000</v>
      </c>
      <c r="M45" s="100">
        <f>SUM(K45-F45)</f>
        <v>-47530</v>
      </c>
    </row>
    <row r="46" spans="1:14">
      <c r="D46" s="5" t="s">
        <v>34</v>
      </c>
      <c r="E46" s="28" t="s">
        <v>9</v>
      </c>
      <c r="F46" s="63">
        <v>0</v>
      </c>
      <c r="G46" s="12"/>
      <c r="H46" s="21"/>
      <c r="I46" s="16"/>
      <c r="J46" s="12"/>
      <c r="K46" s="16"/>
      <c r="L46" s="12"/>
      <c r="M46" s="101">
        <f>SUM(K46-F46)</f>
        <v>0</v>
      </c>
      <c r="N46" s="12"/>
    </row>
    <row r="47" spans="1:14">
      <c r="E47" s="28"/>
      <c r="F47" s="47"/>
      <c r="G47" s="12"/>
      <c r="H47" s="21"/>
      <c r="I47" s="16"/>
      <c r="J47" s="12"/>
      <c r="K47" s="16"/>
      <c r="L47" s="12"/>
      <c r="M47" s="101"/>
      <c r="N47" s="12"/>
    </row>
    <row r="48" spans="1:14">
      <c r="K48" s="21"/>
      <c r="M48" s="101"/>
      <c r="N48" s="12"/>
    </row>
    <row r="49" spans="1:14" s="1" customFormat="1">
      <c r="A49" s="85">
        <f>F49/F11</f>
        <v>0.14417046800381897</v>
      </c>
      <c r="C49" s="6" t="s">
        <v>11</v>
      </c>
      <c r="D49"/>
      <c r="E49"/>
      <c r="F49" s="7">
        <f>SUM(F38:F46)</f>
        <v>472530</v>
      </c>
      <c r="G49" s="13"/>
      <c r="I49" s="32">
        <f>SUM(I38:I46)</f>
        <v>446005.38</v>
      </c>
      <c r="K49" s="32">
        <f>SUM(K38:K46)</f>
        <v>466000</v>
      </c>
      <c r="M49" s="100">
        <f>SUM(M40:M48)</f>
        <v>-6530</v>
      </c>
      <c r="N49" s="23"/>
    </row>
    <row r="50" spans="1:14" s="1" customFormat="1">
      <c r="A50" s="72"/>
      <c r="C50" s="6"/>
      <c r="D50"/>
      <c r="E50"/>
      <c r="F50" s="26"/>
      <c r="G50" s="13"/>
      <c r="I50" s="33"/>
      <c r="K50" s="33"/>
      <c r="M50" s="101"/>
      <c r="N50" s="23"/>
    </row>
    <row r="51" spans="1:14" s="1" customFormat="1">
      <c r="A51" s="84"/>
      <c r="B51" s="84"/>
      <c r="C51" s="84"/>
      <c r="D51" s="84"/>
      <c r="E51" s="84"/>
      <c r="F51" s="84"/>
      <c r="G51" s="84"/>
      <c r="H51" s="84"/>
      <c r="I51" s="94"/>
      <c r="J51" s="84"/>
      <c r="K51" s="91"/>
      <c r="L51" s="94"/>
      <c r="M51" s="101"/>
    </row>
    <row r="52" spans="1:14" ht="12.75">
      <c r="A52" s="51"/>
      <c r="B52" s="8" t="s">
        <v>79</v>
      </c>
      <c r="C52" s="6"/>
      <c r="D52" s="51"/>
      <c r="E52" s="6"/>
      <c r="F52" s="16"/>
      <c r="I52"/>
      <c r="K52"/>
      <c r="M52" s="101"/>
    </row>
    <row r="53" spans="1:14">
      <c r="B53" s="67"/>
      <c r="C53" s="6"/>
      <c r="D53" s="6"/>
      <c r="E53" s="6"/>
      <c r="F53" s="16"/>
      <c r="I53"/>
      <c r="K53"/>
      <c r="M53" s="101"/>
    </row>
    <row r="54" spans="1:14">
      <c r="A54" s="68"/>
      <c r="B54" s="68"/>
      <c r="C54" s="6" t="s">
        <v>4</v>
      </c>
      <c r="D54" s="6"/>
      <c r="E54" s="6"/>
      <c r="F54" s="53"/>
      <c r="H54" s="21"/>
      <c r="I54"/>
      <c r="J54" s="21"/>
      <c r="K54"/>
      <c r="L54" s="21"/>
      <c r="M54" s="101"/>
    </row>
    <row r="55" spans="1:14">
      <c r="A55" s="6"/>
      <c r="B55" s="48"/>
      <c r="C55" s="6"/>
      <c r="D55" s="5" t="s">
        <v>31</v>
      </c>
      <c r="E55" s="18" t="s">
        <v>12</v>
      </c>
      <c r="F55" s="16">
        <v>750000</v>
      </c>
      <c r="H55" s="21"/>
      <c r="I55" s="16">
        <v>755103.4</v>
      </c>
      <c r="J55" s="21"/>
      <c r="K55" s="16">
        <v>750000</v>
      </c>
      <c r="L55" s="21"/>
      <c r="M55" s="101">
        <f>SUM(K55-F55)</f>
        <v>0</v>
      </c>
    </row>
    <row r="56" spans="1:14">
      <c r="A56" s="6"/>
      <c r="B56" s="48"/>
      <c r="C56" s="6"/>
      <c r="D56" s="5" t="s">
        <v>33</v>
      </c>
      <c r="E56" s="18" t="s">
        <v>13</v>
      </c>
      <c r="F56" s="16">
        <v>180000</v>
      </c>
      <c r="H56" s="21"/>
      <c r="I56" s="16">
        <v>181080.21</v>
      </c>
      <c r="J56" s="21"/>
      <c r="K56" s="16">
        <v>180000</v>
      </c>
      <c r="L56" s="21"/>
      <c r="M56" s="101">
        <f>SUM(K56-F56)</f>
        <v>0</v>
      </c>
    </row>
    <row r="57" spans="1:14">
      <c r="B57" s="54"/>
      <c r="D57" s="5" t="s">
        <v>34</v>
      </c>
      <c r="E57" s="18" t="s">
        <v>25</v>
      </c>
      <c r="F57" s="21"/>
      <c r="I57" s="21">
        <v>10703.06</v>
      </c>
      <c r="K57" s="21"/>
      <c r="M57" s="101">
        <f>SUM(K57-F57)</f>
        <v>0</v>
      </c>
    </row>
    <row r="58" spans="1:14">
      <c r="B58" s="54"/>
      <c r="D58" s="5" t="s">
        <v>37</v>
      </c>
      <c r="E58" s="5" t="s">
        <v>55</v>
      </c>
      <c r="F58" s="21">
        <v>86000</v>
      </c>
      <c r="I58" s="21">
        <v>89606.25</v>
      </c>
      <c r="K58" s="21">
        <v>89000</v>
      </c>
      <c r="M58" s="101">
        <f>SUM(K58-F58)</f>
        <v>3000</v>
      </c>
    </row>
    <row r="59" spans="1:14" ht="9" customHeight="1">
      <c r="B59" s="54"/>
      <c r="E59" s="18"/>
      <c r="F59" s="21"/>
      <c r="K59" s="21"/>
      <c r="M59" s="101"/>
    </row>
    <row r="60" spans="1:14">
      <c r="A60" s="68"/>
      <c r="B60" s="68"/>
      <c r="C60" s="6" t="s">
        <v>5</v>
      </c>
      <c r="D60" s="6"/>
      <c r="E60" s="6"/>
      <c r="F60" s="16"/>
      <c r="H60" s="21"/>
      <c r="I60" s="16"/>
      <c r="J60" s="21"/>
      <c r="K60" s="16"/>
      <c r="L60" s="21"/>
      <c r="M60" s="101"/>
    </row>
    <row r="61" spans="1:14">
      <c r="A61" s="6"/>
      <c r="B61" s="48"/>
      <c r="C61" s="6"/>
      <c r="D61" s="18" t="s">
        <v>31</v>
      </c>
      <c r="E61" s="18" t="s">
        <v>20</v>
      </c>
      <c r="F61" s="16">
        <v>400000</v>
      </c>
      <c r="H61" s="21"/>
      <c r="I61" s="16">
        <v>554895.89</v>
      </c>
      <c r="J61" s="21"/>
      <c r="K61" s="16">
        <v>450000</v>
      </c>
      <c r="L61" s="21"/>
      <c r="M61" s="101">
        <f>SUM(K61-F61)</f>
        <v>50000</v>
      </c>
    </row>
    <row r="62" spans="1:14">
      <c r="A62" s="6"/>
      <c r="B62" s="48"/>
      <c r="C62" s="6"/>
      <c r="D62" s="5" t="s">
        <v>33</v>
      </c>
      <c r="E62" s="18" t="s">
        <v>26</v>
      </c>
      <c r="F62" s="16">
        <v>28000</v>
      </c>
      <c r="H62" s="21"/>
      <c r="I62" s="16">
        <v>31633.93</v>
      </c>
      <c r="J62" s="21"/>
      <c r="K62" s="16">
        <v>32000</v>
      </c>
      <c r="L62" s="21"/>
      <c r="M62" s="101">
        <f>SUM(K62-F62)</f>
        <v>4000</v>
      </c>
    </row>
    <row r="63" spans="1:14">
      <c r="B63" s="54"/>
      <c r="D63" s="5" t="s">
        <v>34</v>
      </c>
      <c r="E63" s="18" t="s">
        <v>2</v>
      </c>
      <c r="F63" s="16">
        <v>36000</v>
      </c>
      <c r="G63" s="10"/>
      <c r="H63" s="21"/>
      <c r="I63" s="16">
        <v>30060.21</v>
      </c>
      <c r="J63" s="21"/>
      <c r="K63" s="16">
        <v>42000</v>
      </c>
      <c r="L63" s="21"/>
      <c r="M63" s="101">
        <f>SUM(K63-F63)</f>
        <v>6000</v>
      </c>
    </row>
    <row r="64" spans="1:14">
      <c r="B64" s="54"/>
      <c r="E64" s="18"/>
      <c r="F64" s="63"/>
      <c r="G64" s="10"/>
      <c r="H64" s="21"/>
      <c r="I64" s="16"/>
      <c r="J64" s="21"/>
      <c r="K64" s="78"/>
      <c r="L64" s="21"/>
    </row>
    <row r="65" spans="1:13" ht="12.75" customHeight="1">
      <c r="B65" s="54"/>
      <c r="E65" s="18"/>
      <c r="F65" s="63"/>
      <c r="G65" s="10"/>
      <c r="H65" s="21"/>
      <c r="I65" s="16"/>
      <c r="J65" s="21"/>
      <c r="K65" s="78"/>
      <c r="L65" s="21"/>
    </row>
    <row r="66" spans="1:13" ht="11.25" customHeight="1">
      <c r="A66" s="103" t="str">
        <f>"-3-"</f>
        <v>-3-</v>
      </c>
      <c r="B66" s="103"/>
      <c r="C66" s="103"/>
      <c r="D66" s="103"/>
      <c r="E66" s="103"/>
      <c r="F66" s="103"/>
      <c r="G66" s="103"/>
      <c r="H66" s="103"/>
      <c r="I66" s="103"/>
      <c r="J66" s="103"/>
      <c r="K66" s="103"/>
      <c r="L66" s="94"/>
    </row>
    <row r="67" spans="1:13">
      <c r="A67" s="62"/>
      <c r="B67" s="68"/>
      <c r="C67" s="6" t="s">
        <v>93</v>
      </c>
      <c r="D67" s="6"/>
      <c r="E67" s="6"/>
      <c r="F67" s="16">
        <v>250000</v>
      </c>
      <c r="H67" s="21"/>
      <c r="I67" s="16">
        <f>90345.36+182819.7</f>
        <v>273165.06</v>
      </c>
      <c r="J67" s="21"/>
      <c r="K67" s="16">
        <v>275000</v>
      </c>
      <c r="L67" s="21"/>
      <c r="M67" s="73">
        <f>SUM(K67-F67)</f>
        <v>25000</v>
      </c>
    </row>
    <row r="68" spans="1:13" ht="9" customHeight="1">
      <c r="A68" s="61"/>
      <c r="B68" s="69"/>
      <c r="D68" s="18"/>
      <c r="E68" s="18"/>
      <c r="F68" s="16"/>
      <c r="G68" s="1"/>
      <c r="H68" s="21"/>
      <c r="I68" s="16"/>
      <c r="J68" s="21"/>
      <c r="K68" s="16"/>
      <c r="L68" s="21"/>
      <c r="M68" s="73"/>
    </row>
    <row r="69" spans="1:13">
      <c r="A69" s="71"/>
      <c r="B69" s="6"/>
      <c r="C69" s="6" t="s">
        <v>94</v>
      </c>
      <c r="D69" s="6"/>
      <c r="E69" s="6"/>
      <c r="F69" s="74"/>
      <c r="H69" s="21"/>
      <c r="I69" s="74"/>
      <c r="K69" s="74"/>
      <c r="M69" s="73"/>
    </row>
    <row r="70" spans="1:13">
      <c r="D70" s="5" t="s">
        <v>31</v>
      </c>
      <c r="E70" s="5" t="s">
        <v>35</v>
      </c>
      <c r="F70" s="74">
        <v>48000</v>
      </c>
      <c r="H70" s="21"/>
      <c r="I70" s="74">
        <v>50107.5</v>
      </c>
      <c r="K70" s="74">
        <v>60000</v>
      </c>
      <c r="M70" s="73">
        <f>SUM(K70-F70)</f>
        <v>12000</v>
      </c>
    </row>
    <row r="71" spans="1:13">
      <c r="D71" s="5" t="s">
        <v>33</v>
      </c>
      <c r="E71" s="18" t="s">
        <v>36</v>
      </c>
      <c r="F71" s="74">
        <v>24000</v>
      </c>
      <c r="H71" s="21"/>
      <c r="I71" s="74">
        <v>10677.35</v>
      </c>
      <c r="K71" s="74">
        <v>25000</v>
      </c>
      <c r="M71" s="73">
        <f>SUM(K71-F71)</f>
        <v>1000</v>
      </c>
    </row>
    <row r="72" spans="1:13">
      <c r="D72" s="5" t="s">
        <v>34</v>
      </c>
      <c r="E72" s="18" t="s">
        <v>49</v>
      </c>
      <c r="F72" s="74"/>
      <c r="H72" s="21"/>
      <c r="I72" s="74"/>
      <c r="K72" s="74"/>
      <c r="M72" s="73"/>
    </row>
    <row r="73" spans="1:13">
      <c r="D73" s="5" t="s">
        <v>37</v>
      </c>
      <c r="E73" s="18" t="s">
        <v>48</v>
      </c>
      <c r="F73" s="74">
        <v>8847.5</v>
      </c>
      <c r="H73" s="21"/>
      <c r="I73" s="74"/>
      <c r="K73" s="74">
        <v>8847.5</v>
      </c>
      <c r="M73" s="73">
        <f>SUM(K73-F73)</f>
        <v>0</v>
      </c>
    </row>
    <row r="74" spans="1:13">
      <c r="E74" s="18"/>
      <c r="F74" s="74"/>
      <c r="H74" s="21"/>
      <c r="I74" s="74"/>
      <c r="K74" s="74"/>
      <c r="M74" s="73"/>
    </row>
    <row r="75" spans="1:13" ht="12" customHeight="1">
      <c r="A75" s="68"/>
      <c r="B75" s="68"/>
      <c r="C75" s="6" t="s">
        <v>95</v>
      </c>
      <c r="D75" s="6"/>
      <c r="E75" s="6"/>
      <c r="F75" s="16"/>
      <c r="H75" s="21"/>
      <c r="I75" s="16"/>
      <c r="J75" s="21"/>
      <c r="K75" s="16"/>
      <c r="L75" s="21"/>
      <c r="M75" s="73"/>
    </row>
    <row r="76" spans="1:13" ht="12" customHeight="1">
      <c r="A76" s="6"/>
      <c r="B76" s="48"/>
      <c r="C76" s="6"/>
      <c r="D76" s="18" t="s">
        <v>31</v>
      </c>
      <c r="E76" s="18" t="s">
        <v>14</v>
      </c>
      <c r="F76" s="42">
        <v>234596</v>
      </c>
      <c r="G76" s="1"/>
      <c r="H76" s="21"/>
      <c r="I76" s="42">
        <v>234596</v>
      </c>
      <c r="J76" s="21"/>
      <c r="K76" s="42">
        <v>234596</v>
      </c>
      <c r="L76" s="21"/>
      <c r="M76" s="73">
        <f t="shared" ref="M76:M81" si="0">SUM(K76-F76)</f>
        <v>0</v>
      </c>
    </row>
    <row r="77" spans="1:13" ht="12" customHeight="1">
      <c r="A77" s="6"/>
      <c r="B77" s="48"/>
      <c r="C77" s="6"/>
      <c r="D77" s="18" t="s">
        <v>33</v>
      </c>
      <c r="E77" s="5" t="s">
        <v>64</v>
      </c>
      <c r="F77" s="42">
        <v>37000</v>
      </c>
      <c r="G77" s="1"/>
      <c r="H77" s="21"/>
      <c r="I77" s="42">
        <v>37215.32</v>
      </c>
      <c r="J77" s="21"/>
      <c r="K77" s="42">
        <v>43000</v>
      </c>
      <c r="L77" s="21"/>
      <c r="M77" s="73">
        <f t="shared" si="0"/>
        <v>6000</v>
      </c>
    </row>
    <row r="78" spans="1:13" ht="12" customHeight="1">
      <c r="A78" s="6"/>
      <c r="B78" s="48"/>
      <c r="C78" s="6"/>
      <c r="D78" s="18" t="s">
        <v>34</v>
      </c>
      <c r="E78" s="18" t="s">
        <v>15</v>
      </c>
      <c r="F78" s="42">
        <v>30000</v>
      </c>
      <c r="G78" s="1"/>
      <c r="H78" s="21"/>
      <c r="I78" s="42">
        <v>33026.76</v>
      </c>
      <c r="J78" s="21"/>
      <c r="K78" s="42">
        <v>20000</v>
      </c>
      <c r="L78" s="21"/>
      <c r="M78" s="100">
        <f t="shared" si="0"/>
        <v>-10000</v>
      </c>
    </row>
    <row r="79" spans="1:13" ht="12" customHeight="1">
      <c r="A79" s="6"/>
      <c r="B79" s="48"/>
      <c r="C79" s="6"/>
      <c r="D79" s="18" t="s">
        <v>37</v>
      </c>
      <c r="E79" s="18" t="s">
        <v>16</v>
      </c>
      <c r="F79" s="42">
        <v>11000</v>
      </c>
      <c r="G79" s="1"/>
      <c r="H79" s="21"/>
      <c r="I79" s="42">
        <v>14276.43</v>
      </c>
      <c r="J79" s="21"/>
      <c r="K79" s="42">
        <v>24000</v>
      </c>
      <c r="L79" s="21"/>
      <c r="M79" s="73">
        <f t="shared" si="0"/>
        <v>13000</v>
      </c>
    </row>
    <row r="80" spans="1:13" ht="12" customHeight="1">
      <c r="A80" s="6"/>
      <c r="B80" s="48"/>
      <c r="C80" s="6"/>
      <c r="D80" s="18" t="s">
        <v>38</v>
      </c>
      <c r="E80" s="18" t="s">
        <v>17</v>
      </c>
      <c r="F80" s="42">
        <v>140850</v>
      </c>
      <c r="G80" s="1"/>
      <c r="H80" s="21"/>
      <c r="I80" s="42">
        <v>138500</v>
      </c>
      <c r="J80" s="21"/>
      <c r="K80" s="42">
        <v>140850</v>
      </c>
      <c r="L80" s="21"/>
      <c r="M80" s="73">
        <f t="shared" si="0"/>
        <v>0</v>
      </c>
    </row>
    <row r="81" spans="1:13" ht="12" customHeight="1">
      <c r="A81" s="6"/>
      <c r="B81" s="48"/>
      <c r="C81" s="6"/>
      <c r="D81" s="5" t="s">
        <v>39</v>
      </c>
      <c r="E81" s="5" t="s">
        <v>56</v>
      </c>
      <c r="F81" s="42">
        <v>50000</v>
      </c>
      <c r="G81" s="1"/>
      <c r="H81" s="21"/>
      <c r="I81" s="42">
        <v>26864.39</v>
      </c>
      <c r="J81" s="21"/>
      <c r="K81" s="42">
        <v>50000</v>
      </c>
      <c r="L81" s="21"/>
      <c r="M81" s="73">
        <f t="shared" si="0"/>
        <v>0</v>
      </c>
    </row>
    <row r="82" spans="1:13" ht="9" customHeight="1">
      <c r="A82" s="6"/>
      <c r="B82" s="48"/>
      <c r="C82" s="6"/>
      <c r="E82" s="18"/>
      <c r="F82" s="42"/>
      <c r="G82" s="1"/>
      <c r="H82" s="21"/>
      <c r="I82" s="42"/>
      <c r="J82" s="21"/>
      <c r="K82" s="42"/>
      <c r="L82" s="21"/>
      <c r="M82" s="73"/>
    </row>
    <row r="83" spans="1:13">
      <c r="A83" s="68"/>
      <c r="B83" s="68"/>
      <c r="C83" s="6" t="s">
        <v>96</v>
      </c>
      <c r="D83" s="6"/>
      <c r="E83" s="18"/>
      <c r="F83" s="16"/>
      <c r="G83" s="1"/>
      <c r="H83" s="21"/>
      <c r="I83" s="16"/>
      <c r="J83" s="21"/>
      <c r="K83" s="16"/>
      <c r="L83" s="21"/>
      <c r="M83" s="73"/>
    </row>
    <row r="84" spans="1:13">
      <c r="A84" s="6"/>
      <c r="B84" s="48"/>
      <c r="C84" s="6"/>
      <c r="D84" s="18" t="s">
        <v>31</v>
      </c>
      <c r="E84" s="18" t="s">
        <v>16</v>
      </c>
      <c r="F84" s="16">
        <v>5000</v>
      </c>
      <c r="G84" s="1"/>
      <c r="H84" s="21"/>
      <c r="I84" s="16">
        <v>5756.23</v>
      </c>
      <c r="J84" s="21"/>
      <c r="K84" s="16">
        <v>3000</v>
      </c>
      <c r="L84" s="21"/>
      <c r="M84" s="100">
        <f t="shared" ref="M84:M91" si="1">SUM(K84-F84)</f>
        <v>-2000</v>
      </c>
    </row>
    <row r="85" spans="1:13">
      <c r="A85" s="6"/>
      <c r="B85" s="48"/>
      <c r="C85" s="6"/>
      <c r="D85" s="18" t="s">
        <v>33</v>
      </c>
      <c r="E85" s="18" t="s">
        <v>18</v>
      </c>
      <c r="F85" s="16">
        <v>6000</v>
      </c>
      <c r="G85" s="1"/>
      <c r="H85" s="21"/>
      <c r="I85" s="16">
        <v>4504.51</v>
      </c>
      <c r="J85" s="21"/>
      <c r="K85" s="16">
        <v>5000</v>
      </c>
      <c r="L85" s="21"/>
      <c r="M85" s="100">
        <f t="shared" si="1"/>
        <v>-1000</v>
      </c>
    </row>
    <row r="86" spans="1:13">
      <c r="A86" s="6"/>
      <c r="B86" s="48"/>
      <c r="C86" s="6"/>
      <c r="D86" s="18" t="s">
        <v>34</v>
      </c>
      <c r="E86" s="18" t="s">
        <v>41</v>
      </c>
      <c r="F86" s="16"/>
      <c r="G86" s="1"/>
      <c r="H86" s="21"/>
      <c r="I86" s="16"/>
      <c r="J86" s="21"/>
      <c r="K86" s="16"/>
      <c r="L86" s="21"/>
      <c r="M86" s="73">
        <f t="shared" si="1"/>
        <v>0</v>
      </c>
    </row>
    <row r="87" spans="1:13">
      <c r="A87" s="6"/>
      <c r="B87" s="48"/>
      <c r="C87" s="6"/>
      <c r="D87" s="5" t="s">
        <v>37</v>
      </c>
      <c r="E87" s="5" t="s">
        <v>15</v>
      </c>
      <c r="F87" s="16"/>
      <c r="H87" s="21"/>
      <c r="I87" s="16"/>
      <c r="J87" s="21"/>
      <c r="K87" s="16"/>
      <c r="L87" s="21"/>
      <c r="M87" s="73">
        <f t="shared" si="1"/>
        <v>0</v>
      </c>
    </row>
    <row r="88" spans="1:13">
      <c r="A88" s="6"/>
      <c r="B88" s="48"/>
      <c r="C88" s="6"/>
      <c r="D88" s="5" t="s">
        <v>38</v>
      </c>
      <c r="E88" s="5" t="s">
        <v>80</v>
      </c>
      <c r="F88" s="16"/>
      <c r="H88" s="21"/>
      <c r="I88" s="16"/>
      <c r="K88" s="16"/>
      <c r="M88" s="73">
        <f t="shared" si="1"/>
        <v>0</v>
      </c>
    </row>
    <row r="89" spans="1:13">
      <c r="A89" s="6"/>
      <c r="B89" s="48"/>
      <c r="C89" s="6"/>
      <c r="D89" s="5" t="s">
        <v>39</v>
      </c>
      <c r="E89" s="5" t="s">
        <v>62</v>
      </c>
      <c r="F89" s="16">
        <v>5000</v>
      </c>
      <c r="H89" s="21"/>
      <c r="I89" s="16">
        <v>11832.38</v>
      </c>
      <c r="K89" s="16">
        <v>0</v>
      </c>
      <c r="M89" s="100">
        <f t="shared" si="1"/>
        <v>-5000</v>
      </c>
    </row>
    <row r="90" spans="1:13">
      <c r="A90" s="6"/>
      <c r="B90" s="48"/>
      <c r="C90" s="6"/>
      <c r="D90" s="5" t="s">
        <v>52</v>
      </c>
      <c r="E90" s="5" t="s">
        <v>82</v>
      </c>
      <c r="F90" s="16">
        <v>30000</v>
      </c>
      <c r="H90" s="21"/>
      <c r="I90" s="16">
        <v>28300</v>
      </c>
      <c r="K90" s="16">
        <v>30000</v>
      </c>
      <c r="M90" s="73">
        <f t="shared" si="1"/>
        <v>0</v>
      </c>
    </row>
    <row r="91" spans="1:13">
      <c r="A91" s="6"/>
      <c r="B91" s="48"/>
      <c r="C91" s="6"/>
      <c r="D91" s="5" t="s">
        <v>81</v>
      </c>
      <c r="E91" s="5" t="s">
        <v>53</v>
      </c>
      <c r="F91" s="16">
        <v>12300</v>
      </c>
      <c r="H91" s="21"/>
      <c r="I91" s="16">
        <v>916.67</v>
      </c>
      <c r="K91" s="16">
        <v>12300</v>
      </c>
      <c r="M91" s="73">
        <f t="shared" si="1"/>
        <v>0</v>
      </c>
    </row>
    <row r="92" spans="1:13" ht="9" customHeight="1">
      <c r="A92" s="6"/>
      <c r="B92" s="48"/>
      <c r="C92" s="6"/>
      <c r="F92" s="16"/>
      <c r="H92" s="21"/>
      <c r="I92" s="16"/>
      <c r="K92" s="16"/>
      <c r="M92" s="73"/>
    </row>
    <row r="93" spans="1:13">
      <c r="A93" s="68"/>
      <c r="B93" s="68"/>
      <c r="C93" s="6" t="s">
        <v>97</v>
      </c>
      <c r="D93" s="6"/>
      <c r="E93" s="6"/>
      <c r="F93" s="16"/>
      <c r="H93" s="21"/>
      <c r="I93" s="16"/>
      <c r="K93" s="16"/>
      <c r="M93" s="73"/>
    </row>
    <row r="94" spans="1:13">
      <c r="A94" s="6"/>
      <c r="B94" s="48"/>
      <c r="D94" s="5" t="s">
        <v>31</v>
      </c>
      <c r="E94" s="5" t="s">
        <v>43</v>
      </c>
      <c r="F94" s="16">
        <v>1000</v>
      </c>
      <c r="G94" s="10"/>
      <c r="H94" s="21"/>
      <c r="I94" s="16">
        <v>112.5</v>
      </c>
      <c r="K94" s="16">
        <v>0</v>
      </c>
      <c r="M94" s="100">
        <f>SUM(K94-F94)</f>
        <v>-1000</v>
      </c>
    </row>
    <row r="95" spans="1:13">
      <c r="A95" s="6"/>
      <c r="B95" s="48"/>
      <c r="D95" s="5" t="s">
        <v>51</v>
      </c>
      <c r="E95" s="5" t="s">
        <v>57</v>
      </c>
      <c r="F95" s="16"/>
      <c r="G95" s="10"/>
      <c r="H95" s="21"/>
      <c r="I95" s="16"/>
      <c r="K95" s="16"/>
      <c r="M95" s="73"/>
    </row>
    <row r="96" spans="1:13">
      <c r="A96" s="6"/>
      <c r="B96" s="48"/>
      <c r="D96" s="5" t="s">
        <v>34</v>
      </c>
      <c r="E96" s="18" t="s">
        <v>6</v>
      </c>
      <c r="F96" s="21">
        <v>2300</v>
      </c>
      <c r="G96" s="10"/>
      <c r="H96" s="21"/>
      <c r="I96" s="21">
        <v>1225.18</v>
      </c>
      <c r="K96" s="21">
        <v>2000</v>
      </c>
      <c r="M96" s="100">
        <f>SUM(K96-F96)</f>
        <v>-300</v>
      </c>
    </row>
    <row r="97" spans="1:13">
      <c r="A97" s="6"/>
      <c r="B97" s="48"/>
      <c r="D97" s="5" t="s">
        <v>37</v>
      </c>
      <c r="E97" s="5" t="s">
        <v>58</v>
      </c>
      <c r="F97" s="21">
        <v>24500</v>
      </c>
      <c r="G97" s="10"/>
      <c r="H97" s="21"/>
      <c r="I97" s="21">
        <v>25896.98</v>
      </c>
      <c r="K97" s="21">
        <v>22000</v>
      </c>
      <c r="M97" s="100">
        <f>SUM(K97-F97)</f>
        <v>-2500</v>
      </c>
    </row>
    <row r="98" spans="1:13">
      <c r="A98" s="6"/>
      <c r="B98" s="48"/>
      <c r="D98" s="5" t="s">
        <v>38</v>
      </c>
      <c r="E98" s="5" t="s">
        <v>83</v>
      </c>
      <c r="F98" s="21"/>
      <c r="G98" s="10"/>
      <c r="H98" s="21"/>
      <c r="K98" s="21"/>
      <c r="M98" s="73"/>
    </row>
    <row r="99" spans="1:13">
      <c r="A99" s="6"/>
      <c r="B99" s="48"/>
      <c r="D99" s="5" t="s">
        <v>39</v>
      </c>
      <c r="E99" s="5" t="s">
        <v>84</v>
      </c>
      <c r="F99" s="21"/>
      <c r="G99" s="10"/>
      <c r="H99" s="21"/>
      <c r="K99" s="21">
        <v>5000</v>
      </c>
      <c r="M99" s="73">
        <f>SUM(K99-F99)</f>
        <v>5000</v>
      </c>
    </row>
    <row r="100" spans="1:13" ht="9" customHeight="1">
      <c r="A100" s="6"/>
      <c r="B100" s="48"/>
      <c r="C100" s="6"/>
      <c r="D100" s="57"/>
      <c r="E100" s="18"/>
      <c r="F100" s="16"/>
      <c r="G100" s="1"/>
      <c r="K100" s="21"/>
      <c r="M100" s="73"/>
    </row>
    <row r="101" spans="1:13" s="1" customFormat="1">
      <c r="A101" s="85">
        <f>F101/F11</f>
        <v>0.73236800687432546</v>
      </c>
      <c r="B101" s="48"/>
      <c r="C101" s="6" t="s">
        <v>24</v>
      </c>
      <c r="D101" s="46"/>
      <c r="E101"/>
      <c r="F101" s="7">
        <f>SUM(F53:F99)</f>
        <v>2400393.5</v>
      </c>
      <c r="G101" s="60"/>
      <c r="H101" s="59"/>
      <c r="I101" s="32">
        <f>SUM(I55:I99)</f>
        <v>2550056.21</v>
      </c>
      <c r="J101" s="32"/>
      <c r="K101" s="32">
        <f>SUM(K55:K99)</f>
        <v>2503593.5</v>
      </c>
      <c r="L101" s="32"/>
      <c r="M101" s="32">
        <f>SUM(M55:M99)</f>
        <v>103200</v>
      </c>
    </row>
    <row r="102" spans="1:13" s="1" customFormat="1" ht="9" customHeight="1">
      <c r="A102" s="72"/>
      <c r="B102" s="48"/>
      <c r="C102" s="6"/>
      <c r="D102" s="46"/>
      <c r="E102"/>
      <c r="F102" s="26"/>
      <c r="G102" s="50"/>
      <c r="H102" s="76"/>
      <c r="I102" s="33"/>
      <c r="K102" s="33"/>
      <c r="M102" s="41"/>
    </row>
    <row r="103" spans="1:13" ht="6.75" customHeight="1">
      <c r="A103" s="6"/>
      <c r="B103" s="6"/>
      <c r="C103" s="6"/>
      <c r="D103" s="6"/>
      <c r="E103" s="6"/>
      <c r="F103" s="16"/>
      <c r="G103" s="1"/>
      <c r="I103"/>
      <c r="K103"/>
      <c r="M103"/>
    </row>
    <row r="104" spans="1:13" s="1" customFormat="1" ht="12.75">
      <c r="A104" s="85">
        <f>SUM(K104/K11)</f>
        <v>1.5648684443420238E-2</v>
      </c>
      <c r="B104" s="8" t="s">
        <v>98</v>
      </c>
      <c r="D104" s="6"/>
      <c r="E104" s="6"/>
      <c r="F104" s="41">
        <v>164834.07999999999</v>
      </c>
      <c r="H104" s="23"/>
      <c r="I104" s="41"/>
      <c r="K104" s="41">
        <v>52385.26</v>
      </c>
      <c r="M104" s="100">
        <f>SUM(K104-F104)</f>
        <v>-112448.81999999998</v>
      </c>
    </row>
    <row r="105" spans="1:13" s="1" customFormat="1" ht="9" customHeight="1">
      <c r="A105" s="72"/>
      <c r="B105" s="8"/>
      <c r="D105" s="6"/>
      <c r="E105" s="6"/>
      <c r="F105" s="41"/>
      <c r="H105" s="23"/>
      <c r="I105" s="41"/>
      <c r="K105" s="41"/>
      <c r="M105" s="23"/>
    </row>
    <row r="106" spans="1:13" s="1" customFormat="1" ht="6" customHeight="1">
      <c r="A106" s="6"/>
      <c r="B106" s="6"/>
      <c r="C106" s="6"/>
      <c r="D106" s="6"/>
      <c r="E106" s="6"/>
      <c r="F106" s="49"/>
      <c r="H106" s="23"/>
      <c r="I106" s="31"/>
      <c r="K106" s="31"/>
      <c r="M106" s="31"/>
    </row>
    <row r="107" spans="1:13" s="1" customFormat="1" ht="12.75">
      <c r="B107" s="65" t="s">
        <v>21</v>
      </c>
      <c r="D107" s="6"/>
      <c r="E107" s="6"/>
      <c r="F107" s="90">
        <v>3277578.3178250003</v>
      </c>
      <c r="G107" s="30"/>
      <c r="H107" s="30"/>
      <c r="I107" s="66">
        <f>I33+I49+I101+I104</f>
        <v>3249001.83</v>
      </c>
      <c r="J107" s="50"/>
      <c r="K107" s="66">
        <f>K33+K49+K101+K104</f>
        <v>3347582.36</v>
      </c>
      <c r="L107" s="50"/>
      <c r="M107" s="81">
        <f>M33+M49+M101+M104</f>
        <v>70004.040000000008</v>
      </c>
    </row>
    <row r="108" spans="1:13" s="1" customFormat="1" ht="6.75" customHeight="1">
      <c r="K108" s="73"/>
      <c r="M108" s="44"/>
    </row>
    <row r="109" spans="1:13" s="1" customFormat="1" ht="11.25" customHeight="1">
      <c r="A109" s="43"/>
      <c r="B109" s="43"/>
      <c r="C109" s="3"/>
      <c r="D109" s="13"/>
      <c r="F109" s="3"/>
      <c r="I109" s="64"/>
      <c r="K109" s="73">
        <f>SUM(K107-K11)</f>
        <v>0</v>
      </c>
      <c r="M109" s="20"/>
    </row>
    <row r="110" spans="1:13" s="1" customFormat="1">
      <c r="A110" s="43"/>
      <c r="B110" s="4"/>
      <c r="C110" s="3"/>
      <c r="D110" s="13"/>
      <c r="I110" s="95"/>
      <c r="K110" s="11"/>
      <c r="M110" s="20"/>
    </row>
    <row r="111" spans="1:13" s="1" customFormat="1">
      <c r="A111" s="43"/>
      <c r="B111" s="43"/>
      <c r="C111" s="3"/>
      <c r="D111" s="13"/>
      <c r="F111" s="3"/>
      <c r="I111" s="95"/>
      <c r="K111" s="11"/>
      <c r="M111" s="20"/>
    </row>
    <row r="112" spans="1:13" s="1" customFormat="1" ht="7.5" customHeight="1">
      <c r="A112" s="46"/>
      <c r="B112" s="46"/>
      <c r="C112" s="46"/>
      <c r="D112" s="46"/>
      <c r="E112" s="46"/>
      <c r="F112" s="46"/>
      <c r="G112" s="46"/>
      <c r="H112" s="46"/>
      <c r="I112" s="96"/>
      <c r="M112" s="20"/>
    </row>
    <row r="113" spans="1:13" s="1" customFormat="1">
      <c r="D113" s="13"/>
      <c r="I113" s="97"/>
      <c r="M113" s="20"/>
    </row>
    <row r="114" spans="1:13" s="1" customFormat="1">
      <c r="D114" s="13"/>
      <c r="I114" s="98"/>
      <c r="M114" s="20"/>
    </row>
    <row r="115" spans="1:13" s="1" customFormat="1">
      <c r="D115" s="13"/>
      <c r="I115" s="26"/>
      <c r="M115" s="20"/>
    </row>
    <row r="116" spans="1:13" s="1" customFormat="1">
      <c r="D116" s="13"/>
      <c r="I116" s="26"/>
      <c r="M116" s="20"/>
    </row>
    <row r="117" spans="1:13" s="1" customFormat="1">
      <c r="D117" s="13"/>
      <c r="I117" s="26"/>
      <c r="M117" s="20"/>
    </row>
    <row r="118" spans="1:13" s="1" customFormat="1">
      <c r="D118" s="13"/>
      <c r="I118" s="26"/>
      <c r="M118" s="20"/>
    </row>
    <row r="119" spans="1:13" s="1" customFormat="1">
      <c r="D119" s="13"/>
      <c r="I119" s="86"/>
      <c r="M119" s="20"/>
    </row>
    <row r="120" spans="1:13" s="1" customFormat="1">
      <c r="D120" s="13"/>
      <c r="I120" s="80"/>
      <c r="M120" s="20"/>
    </row>
    <row r="121" spans="1:13" s="1" customFormat="1">
      <c r="D121" s="13"/>
      <c r="I121" s="21"/>
      <c r="M121" s="20"/>
    </row>
    <row r="122" spans="1:13" s="1" customFormat="1">
      <c r="D122" s="13"/>
      <c r="I122" s="21"/>
      <c r="M122" s="20"/>
    </row>
    <row r="123" spans="1:13" s="1" customFormat="1">
      <c r="A123" s="86" t="str">
        <f>"-4-"</f>
        <v>-4-</v>
      </c>
      <c r="B123" s="86"/>
      <c r="C123" s="86"/>
      <c r="D123" s="86"/>
      <c r="E123" s="86"/>
      <c r="F123" s="86"/>
      <c r="G123" s="86"/>
      <c r="H123" s="86"/>
      <c r="I123" s="21"/>
      <c r="J123" s="86"/>
      <c r="K123" s="86"/>
      <c r="L123" s="94"/>
      <c r="M123" s="20"/>
    </row>
    <row r="124" spans="1:13" s="1" customFormat="1">
      <c r="A124" s="6"/>
      <c r="B124" s="6"/>
      <c r="C124" s="6"/>
      <c r="D124" s="6"/>
      <c r="E124" s="6"/>
      <c r="F124" s="27"/>
      <c r="I124" s="21"/>
      <c r="M124" s="20"/>
    </row>
    <row r="130" spans="6:6">
      <c r="F130" s="5" t="s">
        <v>3</v>
      </c>
    </row>
  </sheetData>
  <mergeCells count="2">
    <mergeCell ref="A4:K4"/>
    <mergeCell ref="A66:K66"/>
  </mergeCells>
  <phoneticPr fontId="5"/>
  <pageMargins left="0.63" right="0.36" top="0.5" bottom="0" header="0.5" footer="0.24"/>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C26" sqref="C26"/>
    </sheetView>
  </sheetViews>
  <sheetFormatPr defaultRowHeight="12"/>
  <sheetData>
    <row r="1" spans="1:3">
      <c r="A1" t="s">
        <v>71</v>
      </c>
    </row>
    <row r="2" spans="1:3">
      <c r="A2" t="s">
        <v>65</v>
      </c>
      <c r="C2">
        <v>50000</v>
      </c>
    </row>
    <row r="3" spans="1:3">
      <c r="A3" s="82"/>
    </row>
    <row r="4" spans="1:3">
      <c r="A4" t="s">
        <v>66</v>
      </c>
      <c r="C4">
        <v>20000</v>
      </c>
    </row>
    <row r="6" spans="1:3">
      <c r="A6" s="83" t="s">
        <v>72</v>
      </c>
      <c r="C6">
        <v>7500</v>
      </c>
    </row>
    <row r="8" spans="1:3">
      <c r="A8" t="s">
        <v>73</v>
      </c>
      <c r="C8">
        <v>15000</v>
      </c>
    </row>
    <row r="10" spans="1:3">
      <c r="A10" t="s">
        <v>67</v>
      </c>
      <c r="C10">
        <v>2000</v>
      </c>
    </row>
    <row r="12" spans="1:3">
      <c r="A12" t="s">
        <v>68</v>
      </c>
      <c r="C12">
        <v>3000</v>
      </c>
    </row>
    <row r="14" spans="1:3">
      <c r="A14" t="s">
        <v>74</v>
      </c>
      <c r="C14">
        <v>2500</v>
      </c>
    </row>
    <row r="16" spans="1:3">
      <c r="A16" t="s">
        <v>69</v>
      </c>
      <c r="C16">
        <v>6000</v>
      </c>
    </row>
    <row r="18" spans="1:3">
      <c r="A18" t="s">
        <v>70</v>
      </c>
      <c r="C18">
        <v>3000</v>
      </c>
    </row>
    <row r="20" spans="1:3">
      <c r="A20" t="s">
        <v>77</v>
      </c>
      <c r="C20">
        <v>8500</v>
      </c>
    </row>
    <row r="22" spans="1:3">
      <c r="A22" t="s">
        <v>75</v>
      </c>
      <c r="C22">
        <v>1500</v>
      </c>
    </row>
    <row r="24" spans="1:3">
      <c r="A24" t="s">
        <v>76</v>
      </c>
      <c r="C24">
        <v>7200</v>
      </c>
    </row>
    <row r="26" spans="1:3">
      <c r="C26">
        <f>SUM(C2:C24)</f>
        <v>126200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ITC.STWDE.FY12-PROJ</vt:lpstr>
      <vt:lpstr>Sheet1</vt:lpstr>
      <vt:lpstr>'ITC.STWDE.FY12-PROJ'!Print_Area</vt:lpstr>
      <vt:lpstr>'ITC.STWDE.FY12-PROJ'!Print_Titles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Doc Commerce</dc:creator>
  <cp:lastModifiedBy>Karen Ballard</cp:lastModifiedBy>
  <cp:lastPrinted>2012-10-01T18:33:55Z</cp:lastPrinted>
  <dcterms:created xsi:type="dcterms:W3CDTF">1999-04-21T23:50:03Z</dcterms:created>
  <dcterms:modified xsi:type="dcterms:W3CDTF">2012-10-17T17:09:22Z</dcterms:modified>
</cp:coreProperties>
</file>